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30" yWindow="315" windowWidth="5580" windowHeight="5610" activeTab="0"/>
  </bookViews>
  <sheets>
    <sheet name="LB50-50" sheetId="1" r:id="rId1"/>
  </sheets>
  <definedNames>
    <definedName name="_xlnm.Print_Area" localSheetId="0">'LB50-50'!$A$1:$AG$137</definedName>
  </definedNames>
  <calcPr fullCalcOnLoad="1"/>
</workbook>
</file>

<file path=xl/sharedStrings.xml><?xml version="1.0" encoding="utf-8"?>
<sst xmlns="http://schemas.openxmlformats.org/spreadsheetml/2006/main" count="151" uniqueCount="110">
  <si>
    <t>PRICE PER</t>
  </si>
  <si>
    <t>YOUR</t>
  </si>
  <si>
    <t>ITEM</t>
  </si>
  <si>
    <t>BUDGET</t>
  </si>
  <si>
    <t>RECEIPTS</t>
  </si>
  <si>
    <t>TOTAL RECEIPTS</t>
  </si>
  <si>
    <t>Variable Costs</t>
  </si>
  <si>
    <t>Corn</t>
  </si>
  <si>
    <t>Corn Silage</t>
  </si>
  <si>
    <t>Milk Replacer</t>
  </si>
  <si>
    <t>TOTAL FEED COSTS</t>
  </si>
  <si>
    <t>Other Variable Costs</t>
  </si>
  <si>
    <t>Veterinary &amp; Medicine</t>
  </si>
  <si>
    <t>Breeding, Milk Testing &amp; Reg.</t>
  </si>
  <si>
    <t>Utilities</t>
  </si>
  <si>
    <t>Misc. &amp; Supplies</t>
  </si>
  <si>
    <t>Marketing &amp; Hauling Costs</t>
  </si>
  <si>
    <t>TOTAL OTHER VARIABLE COSTS</t>
  </si>
  <si>
    <t>TOTAL VARIABLE COSTS</t>
  </si>
  <si>
    <t>Fixed Costs</t>
  </si>
  <si>
    <t>60 hrs.</t>
  </si>
  <si>
    <t>TOTAL FIXED COSTS</t>
  </si>
  <si>
    <t>TOTAL COSTS</t>
  </si>
  <si>
    <t>RETURN ABOVE VARIABLE COSTS</t>
  </si>
  <si>
    <t>RETURN ABOVE TOTAL COSTS</t>
  </si>
  <si>
    <t>FEED COSTS</t>
  </si>
  <si>
    <t>Feed costs are calculated assuming 10 percent and 3 percent losses for forages and other feeds, respectively. Values</t>
  </si>
  <si>
    <t>Item</t>
  </si>
  <si>
    <t>Price</t>
  </si>
  <si>
    <t>Unit</t>
  </si>
  <si>
    <t>Hay Equiv.</t>
  </si>
  <si>
    <t>of the calf price and springing heifer price.  Total value on which the interest and insurance charge is based is the cow's</t>
  </si>
  <si>
    <t>Management charge is 5 percent of total receipts.</t>
  </si>
  <si>
    <t>/cwt</t>
  </si>
  <si>
    <t>Soybean Meal</t>
  </si>
  <si>
    <t>BiCarb</t>
  </si>
  <si>
    <t>Limestone</t>
  </si>
  <si>
    <t>Mag.Ox.</t>
  </si>
  <si>
    <t>Salt TM</t>
  </si>
  <si>
    <t>DiCal Phos</t>
  </si>
  <si>
    <t>Vitamins A,D,E</t>
  </si>
  <si>
    <t>%</t>
  </si>
  <si>
    <t>Soybean Meal 48%</t>
  </si>
  <si>
    <t>Bedding is assumed to be sand.  Adjust your bedding costs accordingly.</t>
  </si>
  <si>
    <t>/ton</t>
  </si>
  <si>
    <t>requirements of raising a heifer.  Heifer raising costs and feed requirements are given in the heifer budgets.</t>
  </si>
  <si>
    <t>FOOTNOTES TO RIGHT</t>
  </si>
  <si>
    <t>Heifer Calf</t>
  </si>
  <si>
    <t>Springing Heifer</t>
  </si>
  <si>
    <t>not in italics give requirements for the cow and replacement.  Values in italics are for the cow only.</t>
  </si>
  <si>
    <t>/dose</t>
  </si>
  <si>
    <t xml:space="preserve">springing heifer price (see footnote 5) and the cull cow price (see footnote 6).  The heifer's value is based on an average </t>
  </si>
  <si>
    <t xml:space="preserve">Equipment charge equals 17.6% of new equipment costs.  Costs include interest, insurance, depreciation, and repairs.    </t>
  </si>
  <si>
    <t>Building charge equals 14.7% of new building costs. New building costs equal $2,300 per cow and heifer.</t>
  </si>
  <si>
    <r>
      <t xml:space="preserve">    --- Pounds of Milk Sold Per Cow </t>
    </r>
    <r>
      <rPr>
        <b/>
        <vertAlign val="superscript"/>
        <sz val="12"/>
        <rFont val="CG Times (W1)"/>
        <family val="0"/>
      </rPr>
      <t>2</t>
    </r>
    <r>
      <rPr>
        <b/>
        <sz val="12"/>
        <rFont val="CG Times (W1)"/>
        <family val="0"/>
      </rPr>
      <t xml:space="preserve"> ---</t>
    </r>
  </si>
  <si>
    <r>
      <t xml:space="preserve">Milk Sales  </t>
    </r>
    <r>
      <rPr>
        <vertAlign val="superscript"/>
        <sz val="12"/>
        <rFont val="CG Times (W1)"/>
        <family val="0"/>
      </rPr>
      <t>3</t>
    </r>
  </si>
  <si>
    <r>
      <t xml:space="preserve">Bull Calf </t>
    </r>
    <r>
      <rPr>
        <vertAlign val="superscript"/>
        <sz val="12"/>
        <rFont val="CG Times (W1)"/>
        <family val="0"/>
      </rPr>
      <t>4</t>
    </r>
  </si>
  <si>
    <r>
      <t xml:space="preserve">Heifer  </t>
    </r>
    <r>
      <rPr>
        <vertAlign val="superscript"/>
        <sz val="12"/>
        <rFont val="CG Times (W1)"/>
        <family val="0"/>
      </rPr>
      <t>5</t>
    </r>
  </si>
  <si>
    <r>
      <t xml:space="preserve">Cull Cow </t>
    </r>
    <r>
      <rPr>
        <vertAlign val="superscript"/>
        <sz val="12"/>
        <rFont val="CG Times (W1)"/>
        <family val="0"/>
      </rPr>
      <t>6</t>
    </r>
  </si>
  <si>
    <r>
      <t>Feed</t>
    </r>
    <r>
      <rPr>
        <vertAlign val="superscript"/>
        <sz val="12"/>
        <rFont val="CG Times (W1)"/>
        <family val="0"/>
      </rPr>
      <t xml:space="preserve"> 7</t>
    </r>
  </si>
  <si>
    <r>
      <t xml:space="preserve">Bedding </t>
    </r>
    <r>
      <rPr>
        <vertAlign val="superscript"/>
        <sz val="12"/>
        <rFont val="CG Times (W1)"/>
        <family val="0"/>
      </rPr>
      <t>8</t>
    </r>
  </si>
  <si>
    <r>
      <t xml:space="preserve">Labor Charge </t>
    </r>
    <r>
      <rPr>
        <vertAlign val="superscript"/>
        <sz val="12"/>
        <rFont val="CG Times (W1)"/>
        <family val="0"/>
      </rPr>
      <t>11</t>
    </r>
  </si>
  <si>
    <r>
      <t xml:space="preserve">Interest &amp; Insurance on Cow and Calf </t>
    </r>
    <r>
      <rPr>
        <vertAlign val="superscript"/>
        <sz val="12"/>
        <rFont val="CG Times (W1)"/>
        <family val="0"/>
      </rPr>
      <t>12</t>
    </r>
  </si>
  <si>
    <r>
      <t xml:space="preserve">Equipment Charge </t>
    </r>
    <r>
      <rPr>
        <vertAlign val="superscript"/>
        <sz val="12"/>
        <rFont val="CG Times (W1)"/>
        <family val="0"/>
      </rPr>
      <t>13</t>
    </r>
  </si>
  <si>
    <r>
      <t xml:space="preserve">Building Charge </t>
    </r>
    <r>
      <rPr>
        <vertAlign val="superscript"/>
        <sz val="12"/>
        <rFont val="CG Times (W1)"/>
        <family val="0"/>
      </rPr>
      <t>14</t>
    </r>
  </si>
  <si>
    <r>
      <t xml:space="preserve">Management Charge </t>
    </r>
    <r>
      <rPr>
        <vertAlign val="superscript"/>
        <sz val="12"/>
        <rFont val="CG Times (W1)"/>
        <family val="0"/>
      </rPr>
      <t>15</t>
    </r>
  </si>
  <si>
    <t>UNIT</t>
  </si>
  <si>
    <r>
      <t xml:space="preserve">Int. on Oper. Capital </t>
    </r>
    <r>
      <rPr>
        <vertAlign val="superscript"/>
        <sz val="12"/>
        <rFont val="CG Times (W1)"/>
        <family val="0"/>
      </rPr>
      <t>10</t>
    </r>
  </si>
  <si>
    <t>Vits. A,D,E</t>
  </si>
  <si>
    <t>Forage= 80% Corn Silage and 20% Hay</t>
  </si>
  <si>
    <t>Feed Additives</t>
  </si>
  <si>
    <r>
      <t xml:space="preserve">Posilac® (bST) </t>
    </r>
    <r>
      <rPr>
        <vertAlign val="superscript"/>
        <sz val="12"/>
        <rFont val="CG Times (W1)"/>
        <family val="0"/>
      </rPr>
      <t>9</t>
    </r>
  </si>
  <si>
    <t>/cow</t>
  </si>
  <si>
    <t>Enterprise budget includes the costs of a one cow lactation plus dry period as well as a replacement heifer.  Dairy cows are</t>
  </si>
  <si>
    <t xml:space="preserve"> presumed to be in the herd for three years.  As a result, the dairy cow and replacement budgets include 0.38 of the feed </t>
  </si>
  <si>
    <t xml:space="preserve">"Milk Sold" equals the average pounds sold per cow over a 12-month period.  It is about 95 percent of production as </t>
  </si>
  <si>
    <t>reported by the DHIA Rolling Herd Average.</t>
  </si>
  <si>
    <t xml:space="preserve">Bull calf receipts assume that 0.45  bulls are sold per cow per year.  The 0.45 is based on a 13 month calving interval, a 2 </t>
  </si>
  <si>
    <t xml:space="preserve">percent death loss, and 50 percent of the calf crop (i.e., 0.45 = (12 months in a year / 13 month calving interval) </t>
  </si>
  <si>
    <t>Costs of production can be found in the Ohio Crop Enterprise Budgets.  Feed additives were assumed to be fed</t>
  </si>
  <si>
    <t>Selenium 90</t>
  </si>
  <si>
    <t xml:space="preserve">Posilac® used only at 24,000 and 27,000 lb production levels;  1 dose every two weeks for 32 weeks starting </t>
  </si>
  <si>
    <t xml:space="preserve">at 63rd day of lactation.  </t>
  </si>
  <si>
    <t xml:space="preserve">Part or all of labor may be a variable cost if paid labor varies with cows milked. It’s a fixed cost if labor costs do </t>
  </si>
  <si>
    <t>not change with cows milked. Labor charge includes workers compensation, social security, and fringe benefits.</t>
  </si>
  <si>
    <t>value plus 0.38 times the heifer's value.</t>
  </si>
  <si>
    <t>/lb</t>
  </si>
  <si>
    <t>/bu</t>
  </si>
  <si>
    <t>------- Per cwt of Milk Produced -------</t>
  </si>
  <si>
    <t xml:space="preserve">The milk price is stated as the gross per cwt price less promotion and government assessment.  </t>
  </si>
  <si>
    <t>/head</t>
  </si>
  <si>
    <t xml:space="preserve"> at springing.  Heifer calf prices and springing heifer prices are shown below:</t>
  </si>
  <si>
    <t>Heifer receipts are based on 11 percent cull rate.  Of the 11 percent, 6 percent are sold at birth and 5 percent are sold</t>
  </si>
  <si>
    <t xml:space="preserve"> --------------milk production--------------</t>
  </si>
  <si>
    <t xml:space="preserve">to the two highest production levels and cost $0.45/lb.  Feed additives could consist of any combination of </t>
  </si>
  <si>
    <t>supplemental fat, special trace mineral supplements, direct-fed microbials, etc.</t>
  </si>
  <si>
    <t>/hr</t>
  </si>
  <si>
    <t>excluding marketing and hauling.</t>
  </si>
  <si>
    <r>
      <t>2003 DAIRY COW AND REPLACEMENT BUDGET -- LARGE BREED</t>
    </r>
    <r>
      <rPr>
        <b/>
        <vertAlign val="superscript"/>
        <sz val="12"/>
        <rFont val="CG Times (W1)"/>
        <family val="0"/>
      </rPr>
      <t xml:space="preserve"> 1</t>
    </r>
  </si>
  <si>
    <t>x 0.98 calves born live x 0.50 of calves born are bull calves).  Bull calf price is $80 per head.  Receipts equal 0.45 x $80.</t>
  </si>
  <si>
    <t xml:space="preserve">Corn silage priced at cost of production ($19.45/ton) + $5 handling charge. Corn is priced at cost of production. </t>
  </si>
  <si>
    <t>Cull cow receipts are based on a 33 percent cull rate, sale price at $35 per cwt, and culled animals weighing</t>
  </si>
  <si>
    <t>1,400 lbs.  Cull cow receipts equal 0.33 x $0.35/lb x 1,400 lbs.</t>
  </si>
  <si>
    <t>Interest costs are based on a 8 percent interest rate. Interest costs are calculated on 50 percent of all variable costs</t>
  </si>
  <si>
    <t xml:space="preserve">This cost is based on a 8 percent interest rate and a 0.43 insurance rate.  The cow's value is based on an average of the </t>
  </si>
  <si>
    <t>Based on "Livestock Building and Equipment Requirements", KSU Farm Management Guide, Rodney Jones and James Murphy</t>
  </si>
  <si>
    <t>manure/waste system, tractor/scraper, 1/2 pickup, and other miscellaneous items.</t>
  </si>
  <si>
    <t xml:space="preserve">New equipment costs equals $1,400 per cow and heifer. Equipment includes feed processing and distribution system, </t>
  </si>
  <si>
    <t xml:space="preserve">Costs include interest, insurance, depreciation, and repairs.  Buildings include free stall barn, feed storage, </t>
  </si>
  <si>
    <t>milking facilities, and fencing/corrals.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</si>
</sst>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&quot;$&quot;#,##0"/>
    <numFmt numFmtId="170" formatCode="00000"/>
    <numFmt numFmtId="171" formatCode="0.0"/>
    <numFmt numFmtId="172" formatCode="0_);[Red]\(0\)"/>
  </numFmts>
  <fonts count="1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0"/>
      <name val="CG Times (W1)"/>
      <family val="0"/>
    </font>
    <font>
      <b/>
      <sz val="12"/>
      <name val="CG Times (W1)"/>
      <family val="0"/>
    </font>
    <font>
      <b/>
      <vertAlign val="superscript"/>
      <sz val="12"/>
      <name val="CG Times (W1)"/>
      <family val="0"/>
    </font>
    <font>
      <sz val="12"/>
      <name val="CG Times (W1)"/>
      <family val="0"/>
    </font>
    <font>
      <b/>
      <sz val="12"/>
      <name val="CG Times"/>
      <family val="1"/>
    </font>
    <font>
      <vertAlign val="superscript"/>
      <sz val="12"/>
      <name val="CG Times (W1)"/>
      <family val="0"/>
    </font>
    <font>
      <vertAlign val="superscript"/>
      <sz val="12"/>
      <name val="Arial"/>
      <family val="0"/>
    </font>
    <font>
      <sz val="10"/>
      <name val="CG Times"/>
      <family val="1"/>
    </font>
    <font>
      <vertAlign val="superscript"/>
      <sz val="10"/>
      <name val="CG Times"/>
      <family val="1"/>
    </font>
    <font>
      <vertAlign val="superscript"/>
      <sz val="10"/>
      <name val="CG Times (W1)"/>
      <family val="0"/>
    </font>
    <font>
      <vertAlign val="superscript"/>
      <sz val="10"/>
      <name val="Arial"/>
      <family val="0"/>
    </font>
    <font>
      <b/>
      <sz val="10"/>
      <name val="CG Times (W1)"/>
      <family val="0"/>
    </font>
    <font>
      <i/>
      <sz val="10"/>
      <name val="CG Times (W1)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14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center"/>
    </xf>
    <xf numFmtId="2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7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 applyProtection="1">
      <alignment/>
      <protection locked="0"/>
    </xf>
    <xf numFmtId="0" fontId="3" fillId="0" borderId="2" xfId="0" applyFont="1" applyBorder="1" applyAlignment="1">
      <alignment/>
    </xf>
    <xf numFmtId="0" fontId="7" fillId="0" borderId="2" xfId="0" applyFont="1" applyBorder="1" applyAlignment="1">
      <alignment/>
    </xf>
    <xf numFmtId="3" fontId="5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7" fillId="0" borderId="2" xfId="0" applyFont="1" applyBorder="1" applyAlignment="1" applyProtection="1">
      <alignment/>
      <protection locked="0"/>
    </xf>
    <xf numFmtId="166" fontId="7" fillId="0" borderId="0" xfId="0" applyNumberFormat="1" applyFont="1" applyAlignment="1" applyProtection="1">
      <alignment/>
      <protection locked="0"/>
    </xf>
    <xf numFmtId="164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1" fontId="7" fillId="0" borderId="0" xfId="0" applyNumberFormat="1" applyFont="1" applyAlignment="1" applyProtection="1">
      <alignment/>
      <protection locked="0"/>
    </xf>
    <xf numFmtId="1" fontId="7" fillId="0" borderId="0" xfId="0" applyNumberFormat="1" applyFont="1" applyAlignment="1">
      <alignment/>
    </xf>
    <xf numFmtId="2" fontId="7" fillId="0" borderId="2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3" xfId="0" applyNumberFormat="1" applyFont="1" applyBorder="1" applyAlignment="1">
      <alignment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0" xfId="0" applyNumberFormat="1" applyFont="1" applyAlignment="1" applyProtection="1">
      <alignment/>
      <protection locked="0"/>
    </xf>
    <xf numFmtId="2" fontId="7" fillId="0" borderId="0" xfId="0" applyNumberFormat="1" applyFont="1" applyAlignment="1" applyProtection="1">
      <alignment/>
      <protection locked="0"/>
    </xf>
    <xf numFmtId="2" fontId="7" fillId="0" borderId="0" xfId="0" applyNumberFormat="1" applyFont="1" applyAlignment="1" applyProtection="1">
      <alignment/>
      <protection locked="0"/>
    </xf>
    <xf numFmtId="0" fontId="7" fillId="0" borderId="0" xfId="0" applyFont="1" applyBorder="1" applyAlignment="1">
      <alignment/>
    </xf>
    <xf numFmtId="1" fontId="7" fillId="0" borderId="4" xfId="0" applyNumberFormat="1" applyFont="1" applyBorder="1" applyAlignment="1">
      <alignment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/>
    </xf>
    <xf numFmtId="1" fontId="7" fillId="0" borderId="3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169" fontId="7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169" fontId="7" fillId="0" borderId="0" xfId="0" applyNumberFormat="1" applyFont="1" applyAlignment="1">
      <alignment/>
    </xf>
    <xf numFmtId="169" fontId="7" fillId="0" borderId="0" xfId="0" applyNumberFormat="1" applyFont="1" applyAlignment="1" applyProtection="1">
      <alignment/>
      <protection locked="0"/>
    </xf>
    <xf numFmtId="169" fontId="7" fillId="0" borderId="2" xfId="0" applyNumberFormat="1" applyFont="1" applyBorder="1" applyAlignment="1">
      <alignment/>
    </xf>
    <xf numFmtId="169" fontId="7" fillId="0" borderId="0" xfId="0" applyNumberFormat="1" applyFont="1" applyBorder="1" applyAlignment="1">
      <alignment/>
    </xf>
    <xf numFmtId="172" fontId="7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 applyProtection="1">
      <alignment vertical="center"/>
      <protection locked="0"/>
    </xf>
    <xf numFmtId="0" fontId="10" fillId="0" borderId="0" xfId="0" applyFont="1" applyFill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2" fontId="10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169" fontId="10" fillId="0" borderId="0" xfId="0" applyNumberFormat="1" applyFont="1" applyFill="1" applyAlignment="1">
      <alignment/>
    </xf>
    <xf numFmtId="169" fontId="3" fillId="0" borderId="0" xfId="0" applyNumberFormat="1" applyFont="1" applyAlignment="1">
      <alignment/>
    </xf>
    <xf numFmtId="169" fontId="3" fillId="0" borderId="0" xfId="0" applyNumberFormat="1" applyFont="1" applyFill="1" applyAlignment="1">
      <alignment/>
    </xf>
    <xf numFmtId="0" fontId="10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7" fillId="0" borderId="5" xfId="0" applyFont="1" applyBorder="1" applyAlignment="1">
      <alignment/>
    </xf>
    <xf numFmtId="9" fontId="7" fillId="0" borderId="0" xfId="0" applyNumberFormat="1" applyFont="1" applyAlignment="1" applyProtection="1">
      <alignment/>
      <protection locked="0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164" fontId="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2" fontId="11" fillId="0" borderId="0" xfId="0" applyNumberFormat="1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2" fontId="4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2" fontId="4" fillId="0" borderId="0" xfId="0" applyNumberFormat="1" applyFont="1" applyAlignment="1">
      <alignment/>
    </xf>
    <xf numFmtId="3" fontId="4" fillId="0" borderId="2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2" fontId="15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5" fillId="0" borderId="6" xfId="0" applyFont="1" applyBorder="1" applyAlignment="1">
      <alignment/>
    </xf>
    <xf numFmtId="0" fontId="15" fillId="0" borderId="6" xfId="0" applyFont="1" applyBorder="1" applyAlignment="1">
      <alignment/>
    </xf>
    <xf numFmtId="3" fontId="15" fillId="0" borderId="6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/>
    </xf>
    <xf numFmtId="2" fontId="4" fillId="0" borderId="2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2" fontId="4" fillId="0" borderId="7" xfId="0" applyNumberFormat="1" applyFont="1" applyBorder="1" applyAlignment="1">
      <alignment/>
    </xf>
    <xf numFmtId="2" fontId="16" fillId="0" borderId="0" xfId="0" applyNumberFormat="1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6" fontId="4" fillId="0" borderId="0" xfId="0" applyNumberFormat="1" applyFont="1" applyAlignment="1">
      <alignment/>
    </xf>
    <xf numFmtId="3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right"/>
    </xf>
    <xf numFmtId="1" fontId="4" fillId="0" borderId="7" xfId="0" applyNumberFormat="1" applyFont="1" applyBorder="1" applyAlignment="1">
      <alignment/>
    </xf>
    <xf numFmtId="1" fontId="16" fillId="0" borderId="0" xfId="0" applyNumberFormat="1" applyFont="1" applyAlignment="1">
      <alignment horizontal="right"/>
    </xf>
    <xf numFmtId="1" fontId="4" fillId="0" borderId="8" xfId="0" applyNumberFormat="1" applyFont="1" applyBorder="1" applyAlignment="1">
      <alignment/>
    </xf>
    <xf numFmtId="1" fontId="16" fillId="0" borderId="2" xfId="0" applyNumberFormat="1" applyFont="1" applyBorder="1" applyAlignment="1">
      <alignment/>
    </xf>
    <xf numFmtId="0" fontId="16" fillId="0" borderId="2" xfId="0" applyFont="1" applyBorder="1" applyAlignment="1">
      <alignment/>
    </xf>
    <xf numFmtId="1" fontId="4" fillId="0" borderId="2" xfId="0" applyNumberFormat="1" applyFont="1" applyBorder="1" applyAlignment="1">
      <alignment/>
    </xf>
    <xf numFmtId="0" fontId="16" fillId="0" borderId="0" xfId="0" applyFont="1" applyAlignment="1">
      <alignment/>
    </xf>
    <xf numFmtId="0" fontId="12" fillId="0" borderId="0" xfId="0" applyFont="1" applyFill="1" applyAlignment="1">
      <alignment/>
    </xf>
    <xf numFmtId="2" fontId="11" fillId="0" borderId="0" xfId="0" applyNumberFormat="1" applyFont="1" applyFill="1" applyAlignment="1" applyProtection="1">
      <alignment/>
      <protection locked="0"/>
    </xf>
    <xf numFmtId="0" fontId="12" fillId="0" borderId="0" xfId="0" applyFont="1" applyAlignment="1">
      <alignment/>
    </xf>
    <xf numFmtId="2" fontId="11" fillId="0" borderId="0" xfId="0" applyNumberFormat="1" applyFont="1" applyAlignment="1" applyProtection="1">
      <alignment/>
      <protection locked="0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15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2" fontId="7" fillId="0" borderId="6" xfId="0" applyNumberFormat="1" applyFont="1" applyBorder="1" applyAlignment="1" quotePrefix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>
      <alignment/>
      <protection locked="0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56"/>
  <sheetViews>
    <sheetView tabSelected="1" workbookViewId="0" topLeftCell="A1">
      <selection activeCell="D2" sqref="D2"/>
    </sheetView>
  </sheetViews>
  <sheetFormatPr defaultColWidth="9.140625" defaultRowHeight="12.75"/>
  <cols>
    <col min="1" max="1" width="2.7109375" style="0" customWidth="1"/>
    <col min="2" max="2" width="3.28125" style="0" customWidth="1"/>
    <col min="3" max="3" width="11.421875" style="0" customWidth="1"/>
    <col min="4" max="4" width="13.8515625" style="3" customWidth="1"/>
    <col min="5" max="5" width="9.7109375" style="6" customWidth="1"/>
    <col min="6" max="10" width="10.28125" style="0" customWidth="1"/>
    <col min="11" max="11" width="3.28125" style="3" customWidth="1"/>
    <col min="12" max="12" width="10.28125" style="0" customWidth="1"/>
    <col min="13" max="13" width="2.8515625" style="21" customWidth="1"/>
    <col min="14" max="14" width="3.57421875" style="76" customWidth="1"/>
    <col min="15" max="15" width="1.8515625" style="21" customWidth="1"/>
    <col min="16" max="16" width="12.421875" style="17" customWidth="1"/>
    <col min="17" max="17" width="9.57421875" style="21" customWidth="1"/>
    <col min="18" max="18" width="8.8515625" style="21" customWidth="1"/>
    <col min="19" max="19" width="9.7109375" style="62" customWidth="1"/>
    <col min="20" max="20" width="9.140625" style="21" customWidth="1"/>
    <col min="21" max="21" width="0.42578125" style="21" customWidth="1"/>
    <col min="22" max="22" width="8.7109375" style="21" customWidth="1"/>
    <col min="23" max="23" width="7.7109375" style="21" customWidth="1"/>
    <col min="24" max="24" width="0.42578125" style="21" customWidth="1"/>
    <col min="25" max="25" width="7.7109375" style="21" customWidth="1"/>
    <col min="26" max="26" width="6.140625" style="21" customWidth="1"/>
    <col min="27" max="27" width="0.42578125" style="21" customWidth="1"/>
    <col min="28" max="28" width="7.8515625" style="21" customWidth="1"/>
    <col min="29" max="29" width="7.7109375" style="21" customWidth="1"/>
    <col min="30" max="30" width="0.42578125" style="21" customWidth="1"/>
    <col min="31" max="31" width="2.57421875" style="21" customWidth="1"/>
    <col min="32" max="32" width="7.7109375" style="21" customWidth="1"/>
    <col min="33" max="34" width="7.7109375" style="17" customWidth="1"/>
    <col min="35" max="35" width="3.421875" style="17" customWidth="1"/>
    <col min="36" max="36" width="7.7109375" style="17" customWidth="1"/>
    <col min="37" max="37" width="11.421875" style="21" customWidth="1"/>
    <col min="38" max="44" width="10.28125" style="21" customWidth="1"/>
    <col min="45" max="16384" width="10.28125" style="0" customWidth="1"/>
  </cols>
  <sheetData>
    <row r="1" spans="1:39" ht="18">
      <c r="A1" s="10"/>
      <c r="B1" s="10"/>
      <c r="C1" s="10"/>
      <c r="D1" s="10"/>
      <c r="E1" s="11"/>
      <c r="F1" s="10"/>
      <c r="G1" s="10"/>
      <c r="H1" s="10"/>
      <c r="I1" s="10"/>
      <c r="J1" s="10"/>
      <c r="K1" s="10"/>
      <c r="L1" s="83">
        <v>6</v>
      </c>
      <c r="M1" s="10"/>
      <c r="N1" s="61"/>
      <c r="AG1" s="63"/>
      <c r="AH1" s="63"/>
      <c r="AI1" s="63"/>
      <c r="AJ1" s="63"/>
      <c r="AK1" s="63"/>
      <c r="AL1" s="63"/>
      <c r="AM1" s="63"/>
    </row>
    <row r="2" spans="1:39" ht="18">
      <c r="A2" s="12"/>
      <c r="B2" s="12"/>
      <c r="C2" s="12"/>
      <c r="D2" s="146"/>
      <c r="E2" s="147"/>
      <c r="F2" s="146"/>
      <c r="G2" s="146"/>
      <c r="H2" s="146"/>
      <c r="I2" s="146"/>
      <c r="J2" s="146"/>
      <c r="K2" s="146"/>
      <c r="L2" s="146"/>
      <c r="M2" s="12"/>
      <c r="N2" s="61"/>
      <c r="AG2" s="63"/>
      <c r="AH2" s="63"/>
      <c r="AI2" s="63"/>
      <c r="AJ2" s="63"/>
      <c r="AK2" s="63"/>
      <c r="AL2" s="63"/>
      <c r="AM2" s="63"/>
    </row>
    <row r="3" spans="1:39" ht="18">
      <c r="A3" s="12"/>
      <c r="B3" s="12"/>
      <c r="C3" s="12"/>
      <c r="D3" s="142" t="s">
        <v>98</v>
      </c>
      <c r="E3" s="142"/>
      <c r="F3" s="142"/>
      <c r="G3" s="142"/>
      <c r="H3" s="142"/>
      <c r="I3" s="142"/>
      <c r="J3" s="142"/>
      <c r="K3" s="142"/>
      <c r="L3" s="142"/>
      <c r="M3" s="12"/>
      <c r="N3" s="61"/>
      <c r="AG3" s="63"/>
      <c r="AH3" s="63"/>
      <c r="AI3" s="63"/>
      <c r="AJ3" s="63"/>
      <c r="AK3" s="63"/>
      <c r="AL3" s="63"/>
      <c r="AM3" s="63"/>
    </row>
    <row r="4" spans="1:39" ht="18">
      <c r="A4" s="13"/>
      <c r="B4" s="13"/>
      <c r="C4" s="13"/>
      <c r="D4" s="143" t="s">
        <v>69</v>
      </c>
      <c r="E4" s="143"/>
      <c r="F4" s="143"/>
      <c r="G4" s="143"/>
      <c r="H4" s="143"/>
      <c r="I4" s="143"/>
      <c r="J4" s="143"/>
      <c r="K4" s="143"/>
      <c r="L4" s="143"/>
      <c r="M4" s="13"/>
      <c r="N4" s="61"/>
      <c r="AG4" s="63"/>
      <c r="AH4" s="63"/>
      <c r="AI4" s="63"/>
      <c r="AJ4" s="63"/>
      <c r="AK4" s="63"/>
      <c r="AL4" s="63"/>
      <c r="AM4" s="63"/>
    </row>
    <row r="5" spans="1:39" ht="10.5" customHeight="1">
      <c r="A5" s="12"/>
      <c r="B5" s="12"/>
      <c r="C5" s="12"/>
      <c r="D5" s="17"/>
      <c r="E5" s="18"/>
      <c r="F5" s="19"/>
      <c r="G5" s="16"/>
      <c r="H5" s="12"/>
      <c r="I5" s="12"/>
      <c r="J5" s="12"/>
      <c r="K5" s="13"/>
      <c r="L5" s="12"/>
      <c r="M5" s="12"/>
      <c r="N5" s="61"/>
      <c r="AG5" s="63"/>
      <c r="AH5" s="63"/>
      <c r="AI5" s="63"/>
      <c r="AJ5" s="63"/>
      <c r="AK5" s="63"/>
      <c r="AL5" s="63"/>
      <c r="AM5" s="63"/>
    </row>
    <row r="6" spans="1:39" ht="3.75" customHeight="1">
      <c r="A6" s="12"/>
      <c r="B6" s="12"/>
      <c r="C6" s="12"/>
      <c r="D6" s="17"/>
      <c r="E6" s="20"/>
      <c r="F6" s="21"/>
      <c r="G6" s="12"/>
      <c r="H6" s="12"/>
      <c r="I6" s="12"/>
      <c r="J6" s="12"/>
      <c r="K6" s="13"/>
      <c r="L6" s="12"/>
      <c r="M6" s="12"/>
      <c r="N6" s="61"/>
      <c r="AG6" s="63"/>
      <c r="AH6" s="63"/>
      <c r="AI6" s="63"/>
      <c r="AJ6" s="63"/>
      <c r="AK6" s="63"/>
      <c r="AL6" s="63"/>
      <c r="AM6" s="63"/>
    </row>
    <row r="7" spans="1:39" ht="3.75" customHeight="1">
      <c r="A7" s="22"/>
      <c r="B7" s="22"/>
      <c r="C7" s="22"/>
      <c r="D7" s="23"/>
      <c r="E7" s="24"/>
      <c r="F7" s="25"/>
      <c r="G7" s="22"/>
      <c r="H7" s="22"/>
      <c r="I7" s="22"/>
      <c r="J7" s="22"/>
      <c r="K7" s="26"/>
      <c r="L7" s="22"/>
      <c r="M7" s="16"/>
      <c r="N7" s="61"/>
      <c r="AG7" s="63"/>
      <c r="AH7" s="63"/>
      <c r="AI7" s="63"/>
      <c r="AJ7" s="63"/>
      <c r="AK7" s="63"/>
      <c r="AL7" s="63"/>
      <c r="AM7" s="63"/>
    </row>
    <row r="8" spans="1:39" ht="15" customHeight="1">
      <c r="A8" s="12"/>
      <c r="B8" s="12"/>
      <c r="C8" s="13"/>
      <c r="D8" s="17"/>
      <c r="E8" s="144" t="s">
        <v>0</v>
      </c>
      <c r="F8" s="144"/>
      <c r="G8" s="137" t="s">
        <v>54</v>
      </c>
      <c r="H8" s="137"/>
      <c r="I8" s="137"/>
      <c r="J8" s="137"/>
      <c r="K8" s="13"/>
      <c r="L8" s="15" t="s">
        <v>1</v>
      </c>
      <c r="M8" s="15"/>
      <c r="N8" s="61"/>
      <c r="AG8" s="63"/>
      <c r="AH8" s="63"/>
      <c r="AI8" s="63"/>
      <c r="AJ8" s="63"/>
      <c r="AK8" s="63"/>
      <c r="AL8" s="63"/>
      <c r="AM8" s="63"/>
    </row>
    <row r="9" spans="1:39" ht="15" customHeight="1">
      <c r="A9" s="15" t="s">
        <v>2</v>
      </c>
      <c r="B9" s="21"/>
      <c r="C9" s="13"/>
      <c r="D9" s="13"/>
      <c r="E9" s="145" t="s">
        <v>66</v>
      </c>
      <c r="F9" s="145"/>
      <c r="G9" s="27">
        <v>18000</v>
      </c>
      <c r="H9" s="27">
        <v>21000</v>
      </c>
      <c r="I9" s="27">
        <v>24000</v>
      </c>
      <c r="J9" s="28">
        <v>27000</v>
      </c>
      <c r="K9" s="13"/>
      <c r="L9" s="15" t="s">
        <v>3</v>
      </c>
      <c r="M9" s="15"/>
      <c r="N9" s="61"/>
      <c r="AG9" s="63"/>
      <c r="AH9" s="63"/>
      <c r="AI9" s="63"/>
      <c r="AJ9" s="63"/>
      <c r="AK9" s="63"/>
      <c r="AL9" s="63"/>
      <c r="AM9" s="63"/>
    </row>
    <row r="10" spans="1:39" ht="3.75" customHeight="1">
      <c r="A10" s="22"/>
      <c r="B10" s="22"/>
      <c r="C10" s="26"/>
      <c r="D10" s="26"/>
      <c r="E10" s="29"/>
      <c r="F10" s="22"/>
      <c r="G10" s="26"/>
      <c r="H10" s="22"/>
      <c r="I10" s="22"/>
      <c r="J10" s="22"/>
      <c r="K10" s="26"/>
      <c r="L10" s="22"/>
      <c r="M10" s="16"/>
      <c r="N10" s="61"/>
      <c r="AG10" s="63"/>
      <c r="AH10" s="63"/>
      <c r="AI10" s="63"/>
      <c r="AJ10" s="63"/>
      <c r="AK10" s="63"/>
      <c r="AL10" s="63"/>
      <c r="AM10" s="63"/>
    </row>
    <row r="11" spans="1:39" ht="4.5" customHeight="1">
      <c r="A11" s="12"/>
      <c r="B11" s="12"/>
      <c r="C11" s="12"/>
      <c r="D11" s="13"/>
      <c r="E11" s="14"/>
      <c r="F11" s="12"/>
      <c r="G11" s="12"/>
      <c r="H11" s="12"/>
      <c r="I11" s="12"/>
      <c r="J11" s="12"/>
      <c r="K11" s="13"/>
      <c r="L11" s="12"/>
      <c r="M11" s="12"/>
      <c r="N11" s="61"/>
      <c r="AG11" s="63"/>
      <c r="AH11" s="63"/>
      <c r="AI11" s="63"/>
      <c r="AJ11" s="63"/>
      <c r="AK11" s="63"/>
      <c r="AL11" s="63"/>
      <c r="AM11" s="63"/>
    </row>
    <row r="12" spans="1:39" ht="15" customHeight="1">
      <c r="A12" s="15" t="s">
        <v>4</v>
      </c>
      <c r="B12" s="12"/>
      <c r="C12" s="12"/>
      <c r="D12" s="13"/>
      <c r="E12" s="14"/>
      <c r="F12" s="12"/>
      <c r="G12" s="12"/>
      <c r="H12" s="12"/>
      <c r="I12" s="12"/>
      <c r="J12" s="12"/>
      <c r="K12" s="13"/>
      <c r="L12" s="12"/>
      <c r="M12" s="12"/>
      <c r="N12" s="61"/>
      <c r="AG12" s="63"/>
      <c r="AH12" s="63"/>
      <c r="AI12" s="63"/>
      <c r="AJ12" s="63"/>
      <c r="AK12" s="63"/>
      <c r="AL12" s="63"/>
      <c r="AM12" s="63"/>
    </row>
    <row r="13" spans="1:39" ht="15" customHeight="1">
      <c r="A13" s="12"/>
      <c r="B13" s="12" t="s">
        <v>55</v>
      </c>
      <c r="C13" s="12"/>
      <c r="D13" s="13"/>
      <c r="E13" s="30">
        <v>11</v>
      </c>
      <c r="F13" s="12" t="s">
        <v>33</v>
      </c>
      <c r="G13" s="85">
        <f>G9*(E13)/100</f>
        <v>1980</v>
      </c>
      <c r="H13" s="31">
        <f>H9*E13/100</f>
        <v>2310</v>
      </c>
      <c r="I13" s="31">
        <f>(+I9*(E13)/100)</f>
        <v>2640</v>
      </c>
      <c r="J13" s="31">
        <f>E13*(J9)/100</f>
        <v>2970</v>
      </c>
      <c r="K13" s="13"/>
      <c r="L13" s="22"/>
      <c r="M13" s="16"/>
      <c r="N13" s="61"/>
      <c r="AG13" s="63"/>
      <c r="AH13" s="63"/>
      <c r="AI13" s="63"/>
      <c r="AJ13" s="63"/>
      <c r="AK13" s="63"/>
      <c r="AL13" s="63"/>
      <c r="AM13" s="63"/>
    </row>
    <row r="14" spans="1:44" s="8" customFormat="1" ht="15" customHeight="1">
      <c r="A14" s="32"/>
      <c r="B14" s="32" t="s">
        <v>56</v>
      </c>
      <c r="C14" s="32"/>
      <c r="D14" s="33"/>
      <c r="E14" s="34">
        <v>80</v>
      </c>
      <c r="F14" s="32" t="s">
        <v>90</v>
      </c>
      <c r="G14" s="35">
        <f>$E$14*0.45</f>
        <v>36</v>
      </c>
      <c r="H14" s="35">
        <f>$E$14*0.45</f>
        <v>36</v>
      </c>
      <c r="I14" s="35">
        <f>$E$14*0.45</f>
        <v>36</v>
      </c>
      <c r="J14" s="35">
        <f>$E$14*0.45</f>
        <v>36</v>
      </c>
      <c r="K14" s="33"/>
      <c r="L14" s="36"/>
      <c r="M14" s="37"/>
      <c r="N14" s="64"/>
      <c r="O14" s="50"/>
      <c r="P14" s="62"/>
      <c r="Q14" s="50"/>
      <c r="R14" s="50"/>
      <c r="S14" s="62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65"/>
      <c r="AH14" s="65"/>
      <c r="AI14" s="65"/>
      <c r="AJ14" s="65"/>
      <c r="AK14" s="65"/>
      <c r="AL14" s="65"/>
      <c r="AM14" s="65"/>
      <c r="AN14" s="50"/>
      <c r="AO14" s="50"/>
      <c r="AP14" s="50"/>
      <c r="AQ14" s="50"/>
      <c r="AR14" s="50"/>
    </row>
    <row r="15" spans="1:39" ht="15" customHeight="1">
      <c r="A15" s="12"/>
      <c r="B15" s="12" t="s">
        <v>57</v>
      </c>
      <c r="C15" s="12"/>
      <c r="D15" s="13"/>
      <c r="E15" s="14"/>
      <c r="F15" s="12"/>
      <c r="G15" s="38">
        <f>(R89*0.06+R90*0.05)/2</f>
        <v>28</v>
      </c>
      <c r="H15" s="38">
        <f>(S89*0.06+S90*0.05)/2</f>
        <v>34.05</v>
      </c>
      <c r="I15" s="38">
        <f>(T89*0.06+T90*0.05)/2</f>
        <v>36.85</v>
      </c>
      <c r="J15" s="38">
        <f>(V89*0.06+V90*0.05)/2</f>
        <v>39.65</v>
      </c>
      <c r="K15" s="13"/>
      <c r="L15" s="22"/>
      <c r="M15" s="16"/>
      <c r="N15" s="61"/>
      <c r="AG15" s="63"/>
      <c r="AH15" s="63"/>
      <c r="AI15" s="63"/>
      <c r="AJ15" s="63"/>
      <c r="AK15" s="63"/>
      <c r="AL15" s="63"/>
      <c r="AM15" s="63"/>
    </row>
    <row r="16" spans="1:39" ht="15" customHeight="1">
      <c r="A16" s="12"/>
      <c r="B16" s="12" t="s">
        <v>58</v>
      </c>
      <c r="C16" s="12"/>
      <c r="D16" s="13"/>
      <c r="E16" s="14">
        <v>35</v>
      </c>
      <c r="F16" s="12" t="s">
        <v>33</v>
      </c>
      <c r="G16" s="39">
        <f>0.33*($E$16/100)*1400</f>
        <v>161.7</v>
      </c>
      <c r="H16" s="39">
        <f>0.33*($E$16/100)*1400</f>
        <v>161.7</v>
      </c>
      <c r="I16" s="39">
        <f>0.33*($E$16/100)*1400</f>
        <v>161.7</v>
      </c>
      <c r="J16" s="39">
        <f>0.33*($E$16/100)*1400</f>
        <v>161.7</v>
      </c>
      <c r="K16" s="40"/>
      <c r="L16" s="41"/>
      <c r="M16" s="16"/>
      <c r="N16" s="61"/>
      <c r="AG16" s="63"/>
      <c r="AH16" s="63"/>
      <c r="AI16" s="63"/>
      <c r="AJ16" s="63"/>
      <c r="AK16" s="63"/>
      <c r="AL16" s="63"/>
      <c r="AM16" s="63"/>
    </row>
    <row r="17" spans="1:39" ht="7.5" customHeight="1">
      <c r="A17" s="13"/>
      <c r="B17" s="13"/>
      <c r="C17" s="13"/>
      <c r="D17" s="13"/>
      <c r="E17" s="14"/>
      <c r="F17" s="12"/>
      <c r="G17" s="13"/>
      <c r="H17" s="13"/>
      <c r="I17" s="13"/>
      <c r="J17" s="13"/>
      <c r="K17" s="13"/>
      <c r="L17" s="12"/>
      <c r="M17" s="12"/>
      <c r="N17" s="61"/>
      <c r="AG17" s="63"/>
      <c r="AH17" s="63"/>
      <c r="AI17" s="63"/>
      <c r="AJ17" s="63"/>
      <c r="AK17" s="63"/>
      <c r="AL17" s="63"/>
      <c r="AM17" s="63"/>
    </row>
    <row r="18" spans="1:39" ht="15" customHeight="1">
      <c r="A18" s="15" t="s">
        <v>5</v>
      </c>
      <c r="B18" s="12"/>
      <c r="C18" s="21"/>
      <c r="D18" s="13"/>
      <c r="E18" s="14"/>
      <c r="F18" s="12"/>
      <c r="G18" s="35">
        <f>SUM(G13:G16)</f>
        <v>2205.7</v>
      </c>
      <c r="H18" s="35">
        <f>SUM(H13:H16)</f>
        <v>2541.75</v>
      </c>
      <c r="I18" s="35">
        <f>SUM(I13:I16)</f>
        <v>2874.5499999999997</v>
      </c>
      <c r="J18" s="35">
        <f>SUM(J13:J16)</f>
        <v>3207.35</v>
      </c>
      <c r="K18" s="13"/>
      <c r="L18" s="22"/>
      <c r="M18" s="16"/>
      <c r="N18" s="61"/>
      <c r="AG18" s="63"/>
      <c r="AH18" s="63"/>
      <c r="AI18" s="63"/>
      <c r="AJ18" s="63"/>
      <c r="AK18" s="63"/>
      <c r="AL18" s="63"/>
      <c r="AM18" s="63"/>
    </row>
    <row r="19" spans="1:39" ht="6" customHeight="1">
      <c r="A19" s="12"/>
      <c r="B19" s="12"/>
      <c r="C19" s="12"/>
      <c r="D19" s="13"/>
      <c r="E19" s="14"/>
      <c r="F19" s="12"/>
      <c r="G19" s="35"/>
      <c r="H19" s="35"/>
      <c r="I19" s="35"/>
      <c r="J19" s="35"/>
      <c r="K19" s="13"/>
      <c r="L19" s="12"/>
      <c r="M19" s="12"/>
      <c r="N19" s="61"/>
      <c r="AG19" s="63"/>
      <c r="AH19" s="63"/>
      <c r="AI19" s="63"/>
      <c r="AJ19" s="63"/>
      <c r="AK19" s="63"/>
      <c r="AL19" s="63"/>
      <c r="AM19" s="63"/>
    </row>
    <row r="20" spans="1:39" ht="15" customHeight="1">
      <c r="A20" s="15" t="s">
        <v>6</v>
      </c>
      <c r="B20" s="12"/>
      <c r="C20" s="12"/>
      <c r="D20" s="13"/>
      <c r="E20" s="14"/>
      <c r="F20" s="12"/>
      <c r="G20" s="35"/>
      <c r="H20" s="35"/>
      <c r="I20" s="35"/>
      <c r="J20" s="35"/>
      <c r="K20" s="13"/>
      <c r="L20" s="12"/>
      <c r="M20" s="12"/>
      <c r="N20" s="61"/>
      <c r="AG20" s="63"/>
      <c r="AH20" s="63"/>
      <c r="AI20" s="63"/>
      <c r="AJ20" s="63"/>
      <c r="AK20" s="63"/>
      <c r="AL20" s="63"/>
      <c r="AM20" s="63"/>
    </row>
    <row r="21" spans="1:39" ht="15" customHeight="1">
      <c r="A21" s="12"/>
      <c r="B21" s="12" t="s">
        <v>59</v>
      </c>
      <c r="C21" s="12"/>
      <c r="D21" s="13"/>
      <c r="E21" s="14"/>
      <c r="F21" s="12"/>
      <c r="G21" s="35"/>
      <c r="H21" s="35"/>
      <c r="I21" s="35"/>
      <c r="J21" s="35"/>
      <c r="K21" s="13"/>
      <c r="L21" s="12"/>
      <c r="M21" s="12"/>
      <c r="N21" s="61"/>
      <c r="AG21" s="63"/>
      <c r="AH21" s="63"/>
      <c r="AI21" s="63"/>
      <c r="AJ21" s="63"/>
      <c r="AK21" s="63"/>
      <c r="AL21" s="63"/>
      <c r="AM21" s="63"/>
    </row>
    <row r="22" spans="1:39" ht="15" customHeight="1">
      <c r="A22" s="12"/>
      <c r="B22" s="12"/>
      <c r="C22" s="12" t="s">
        <v>30</v>
      </c>
      <c r="D22" s="13"/>
      <c r="E22" s="42">
        <v>120</v>
      </c>
      <c r="F22" s="12" t="s">
        <v>44</v>
      </c>
      <c r="G22" s="35">
        <f aca="true" t="shared" si="0" ref="G22:G34">+E22*S104</f>
        <v>382.91999999999996</v>
      </c>
      <c r="H22" s="35">
        <f aca="true" t="shared" si="1" ref="H22:H34">+E22*V104</f>
        <v>393.48</v>
      </c>
      <c r="I22" s="35">
        <f aca="true" t="shared" si="2" ref="I22:I34">+E22*Y104</f>
        <v>401.40000000000003</v>
      </c>
      <c r="J22" s="35">
        <f aca="true" t="shared" si="3" ref="J22:J34">+E22*AB104</f>
        <v>405.36</v>
      </c>
      <c r="K22" s="13"/>
      <c r="L22" s="22"/>
      <c r="M22" s="16"/>
      <c r="N22" s="61"/>
      <c r="AG22" s="63"/>
      <c r="AH22" s="63"/>
      <c r="AI22" s="63"/>
      <c r="AJ22" s="63"/>
      <c r="AK22" s="63"/>
      <c r="AL22" s="63"/>
      <c r="AM22" s="63"/>
    </row>
    <row r="23" spans="1:39" ht="15" customHeight="1">
      <c r="A23" s="12"/>
      <c r="B23" s="12"/>
      <c r="C23" s="12" t="s">
        <v>8</v>
      </c>
      <c r="D23" s="13"/>
      <c r="E23" s="43">
        <v>24.45</v>
      </c>
      <c r="F23" s="12" t="s">
        <v>44</v>
      </c>
      <c r="G23" s="35">
        <f t="shared" si="0"/>
        <v>266.99399999999997</v>
      </c>
      <c r="H23" s="35">
        <f t="shared" si="1"/>
        <v>303.42449999999997</v>
      </c>
      <c r="I23" s="35">
        <f t="shared" si="2"/>
        <v>320.0505</v>
      </c>
      <c r="J23" s="35">
        <f t="shared" si="3"/>
        <v>338.87699999999995</v>
      </c>
      <c r="K23" s="13"/>
      <c r="L23" s="22"/>
      <c r="M23" s="16"/>
      <c r="N23" s="61"/>
      <c r="AG23" s="63"/>
      <c r="AH23" s="63"/>
      <c r="AI23" s="63"/>
      <c r="AJ23" s="63"/>
      <c r="AK23" s="63"/>
      <c r="AL23" s="63"/>
      <c r="AM23" s="63"/>
    </row>
    <row r="24" spans="1:39" ht="15" customHeight="1">
      <c r="A24" s="12"/>
      <c r="B24" s="12"/>
      <c r="C24" s="12" t="s">
        <v>7</v>
      </c>
      <c r="D24" s="13"/>
      <c r="E24" s="44">
        <v>2.62</v>
      </c>
      <c r="F24" s="12" t="s">
        <v>87</v>
      </c>
      <c r="G24" s="35">
        <f t="shared" si="0"/>
        <v>146.1174</v>
      </c>
      <c r="H24" s="35">
        <f t="shared" si="1"/>
        <v>162.72820000000002</v>
      </c>
      <c r="I24" s="35">
        <f t="shared" si="2"/>
        <v>179.9416</v>
      </c>
      <c r="J24" s="35">
        <f t="shared" si="3"/>
        <v>195.94979999999998</v>
      </c>
      <c r="K24" s="13"/>
      <c r="L24" s="22"/>
      <c r="M24" s="16"/>
      <c r="N24" s="61"/>
      <c r="AG24" s="63"/>
      <c r="AH24" s="63"/>
      <c r="AI24" s="63"/>
      <c r="AJ24" s="63"/>
      <c r="AK24" s="63"/>
      <c r="AL24" s="63"/>
      <c r="AM24" s="63"/>
    </row>
    <row r="25" spans="1:39" ht="15" customHeight="1">
      <c r="A25" s="12"/>
      <c r="B25" s="12"/>
      <c r="C25" s="12" t="s">
        <v>42</v>
      </c>
      <c r="D25" s="13"/>
      <c r="E25" s="44">
        <v>0.1</v>
      </c>
      <c r="F25" s="12" t="s">
        <v>86</v>
      </c>
      <c r="G25" s="35">
        <f t="shared" si="0"/>
        <v>262.6</v>
      </c>
      <c r="H25" s="35">
        <f t="shared" si="1"/>
        <v>298.3</v>
      </c>
      <c r="I25" s="35">
        <f t="shared" si="2"/>
        <v>334.40000000000003</v>
      </c>
      <c r="J25" s="35">
        <f t="shared" si="3"/>
        <v>371.20000000000005</v>
      </c>
      <c r="K25" s="13"/>
      <c r="L25" s="22"/>
      <c r="M25" s="16"/>
      <c r="N25" s="61"/>
      <c r="AG25" s="63"/>
      <c r="AH25" s="63"/>
      <c r="AI25" s="63"/>
      <c r="AJ25" s="63"/>
      <c r="AK25" s="63"/>
      <c r="AL25" s="63"/>
      <c r="AM25" s="63"/>
    </row>
    <row r="26" spans="1:39" ht="15" customHeight="1">
      <c r="A26" s="12"/>
      <c r="B26" s="12"/>
      <c r="C26" s="12" t="s">
        <v>35</v>
      </c>
      <c r="D26" s="13"/>
      <c r="E26" s="14">
        <v>0.16</v>
      </c>
      <c r="F26" s="12" t="s">
        <v>86</v>
      </c>
      <c r="G26" s="35">
        <f t="shared" si="0"/>
        <v>6.0064</v>
      </c>
      <c r="H26" s="35">
        <f t="shared" si="1"/>
        <v>7.0127999999999995</v>
      </c>
      <c r="I26" s="35">
        <f t="shared" si="2"/>
        <v>8.016</v>
      </c>
      <c r="J26" s="35">
        <f t="shared" si="3"/>
        <v>9.022400000000001</v>
      </c>
      <c r="K26" s="13"/>
      <c r="L26" s="22"/>
      <c r="M26" s="16"/>
      <c r="N26" s="61"/>
      <c r="AG26" s="63"/>
      <c r="AH26" s="63"/>
      <c r="AI26" s="63"/>
      <c r="AJ26" s="63"/>
      <c r="AK26" s="63"/>
      <c r="AL26" s="63"/>
      <c r="AM26" s="63"/>
    </row>
    <row r="27" spans="1:39" ht="15" customHeight="1">
      <c r="A27" s="13"/>
      <c r="B27" s="13"/>
      <c r="C27" s="12" t="s">
        <v>36</v>
      </c>
      <c r="D27" s="13"/>
      <c r="E27" s="14">
        <v>0.05</v>
      </c>
      <c r="F27" s="12" t="s">
        <v>86</v>
      </c>
      <c r="G27" s="35">
        <f t="shared" si="0"/>
        <v>8.38</v>
      </c>
      <c r="H27" s="35">
        <f t="shared" si="1"/>
        <v>7.7025</v>
      </c>
      <c r="I27" s="35">
        <f t="shared" si="2"/>
        <v>8.573</v>
      </c>
      <c r="J27" s="35">
        <f t="shared" si="3"/>
        <v>8.083499999999999</v>
      </c>
      <c r="K27" s="13"/>
      <c r="L27" s="26"/>
      <c r="M27" s="45"/>
      <c r="N27" s="61"/>
      <c r="AG27" s="63"/>
      <c r="AH27" s="63"/>
      <c r="AI27" s="63"/>
      <c r="AJ27" s="63"/>
      <c r="AK27" s="63"/>
      <c r="AL27" s="63"/>
      <c r="AM27" s="63"/>
    </row>
    <row r="28" spans="1:39" ht="15" customHeight="1">
      <c r="A28" s="12"/>
      <c r="B28" s="12"/>
      <c r="C28" s="12" t="s">
        <v>37</v>
      </c>
      <c r="D28" s="13"/>
      <c r="E28" s="14">
        <v>0.21</v>
      </c>
      <c r="F28" s="12" t="s">
        <v>86</v>
      </c>
      <c r="G28" s="35">
        <f t="shared" si="0"/>
        <v>2.9736</v>
      </c>
      <c r="H28" s="35">
        <f t="shared" si="1"/>
        <v>2.9631</v>
      </c>
      <c r="I28" s="35">
        <f t="shared" si="2"/>
        <v>2.9631</v>
      </c>
      <c r="J28" s="35">
        <f t="shared" si="3"/>
        <v>2.9631</v>
      </c>
      <c r="K28" s="13"/>
      <c r="L28" s="22"/>
      <c r="M28" s="16"/>
      <c r="N28" s="61"/>
      <c r="AG28" s="63"/>
      <c r="AH28" s="63"/>
      <c r="AI28" s="63"/>
      <c r="AJ28" s="63"/>
      <c r="AK28" s="63"/>
      <c r="AL28" s="63"/>
      <c r="AM28" s="63"/>
    </row>
    <row r="29" spans="1:39" ht="15" customHeight="1">
      <c r="A29" s="12"/>
      <c r="B29" s="12"/>
      <c r="C29" s="12" t="s">
        <v>38</v>
      </c>
      <c r="D29" s="13"/>
      <c r="E29" s="14">
        <v>0.12</v>
      </c>
      <c r="F29" s="12" t="s">
        <v>86</v>
      </c>
      <c r="G29" s="35">
        <f t="shared" si="0"/>
        <v>17.359199999999998</v>
      </c>
      <c r="H29" s="35">
        <f t="shared" si="1"/>
        <v>17.359199999999998</v>
      </c>
      <c r="I29" s="35">
        <f t="shared" si="2"/>
        <v>17.360400000000002</v>
      </c>
      <c r="J29" s="35">
        <f t="shared" si="3"/>
        <v>17.359199999999998</v>
      </c>
      <c r="K29" s="13"/>
      <c r="L29" s="22"/>
      <c r="M29" s="16"/>
      <c r="N29" s="61"/>
      <c r="AG29" s="63"/>
      <c r="AH29" s="63"/>
      <c r="AI29" s="63"/>
      <c r="AJ29" s="63"/>
      <c r="AK29" s="63"/>
      <c r="AL29" s="63"/>
      <c r="AM29" s="63"/>
    </row>
    <row r="30" spans="1:39" ht="15" customHeight="1">
      <c r="A30" s="12"/>
      <c r="B30" s="12"/>
      <c r="C30" s="12" t="s">
        <v>39</v>
      </c>
      <c r="D30" s="13"/>
      <c r="E30" s="44">
        <v>0.2</v>
      </c>
      <c r="F30" s="12" t="s">
        <v>86</v>
      </c>
      <c r="G30" s="35">
        <f t="shared" si="0"/>
        <v>27.653999999999996</v>
      </c>
      <c r="H30" s="35">
        <f t="shared" si="1"/>
        <v>27.653999999999996</v>
      </c>
      <c r="I30" s="35">
        <f t="shared" si="2"/>
        <v>27.653999999999996</v>
      </c>
      <c r="J30" s="35">
        <f t="shared" si="3"/>
        <v>28.612000000000002</v>
      </c>
      <c r="K30" s="13"/>
      <c r="L30" s="22"/>
      <c r="M30" s="16"/>
      <c r="N30" s="61"/>
      <c r="AG30" s="63"/>
      <c r="AH30" s="63"/>
      <c r="AI30" s="63"/>
      <c r="AJ30" s="63"/>
      <c r="AK30" s="63"/>
      <c r="AL30" s="63"/>
      <c r="AM30" s="63"/>
    </row>
    <row r="31" spans="1:39" ht="15" customHeight="1">
      <c r="A31" s="12"/>
      <c r="B31" s="12"/>
      <c r="C31" s="12" t="s">
        <v>80</v>
      </c>
      <c r="D31" s="13"/>
      <c r="E31" s="44">
        <v>0.36</v>
      </c>
      <c r="F31" s="12" t="s">
        <v>86</v>
      </c>
      <c r="G31" s="35">
        <f t="shared" si="0"/>
        <v>8.64</v>
      </c>
      <c r="H31" s="35">
        <f t="shared" si="1"/>
        <v>8.64</v>
      </c>
      <c r="I31" s="35">
        <f t="shared" si="2"/>
        <v>9</v>
      </c>
      <c r="J31" s="35">
        <f t="shared" si="3"/>
        <v>9</v>
      </c>
      <c r="K31" s="13"/>
      <c r="L31" s="22"/>
      <c r="M31" s="16"/>
      <c r="N31" s="61"/>
      <c r="AG31" s="63"/>
      <c r="AH31" s="63"/>
      <c r="AI31" s="63"/>
      <c r="AJ31" s="63"/>
      <c r="AK31" s="63"/>
      <c r="AL31" s="63"/>
      <c r="AM31" s="63"/>
    </row>
    <row r="32" spans="1:39" ht="15" customHeight="1">
      <c r="A32" s="12"/>
      <c r="B32" s="12"/>
      <c r="C32" s="12" t="s">
        <v>40</v>
      </c>
      <c r="D32" s="13"/>
      <c r="E32" s="44">
        <v>0.4</v>
      </c>
      <c r="F32" s="12" t="s">
        <v>86</v>
      </c>
      <c r="G32" s="35">
        <f t="shared" si="0"/>
        <v>8.200000000000001</v>
      </c>
      <c r="H32" s="35">
        <f t="shared" si="1"/>
        <v>8.200000000000001</v>
      </c>
      <c r="I32" s="35">
        <f t="shared" si="2"/>
        <v>8.200000000000001</v>
      </c>
      <c r="J32" s="35">
        <f t="shared" si="3"/>
        <v>8.200000000000001</v>
      </c>
      <c r="K32" s="13"/>
      <c r="L32" s="22"/>
      <c r="M32" s="16"/>
      <c r="N32" s="61"/>
      <c r="AG32" s="63"/>
      <c r="AH32" s="63"/>
      <c r="AI32" s="63"/>
      <c r="AJ32" s="63"/>
      <c r="AK32" s="63"/>
      <c r="AL32" s="63"/>
      <c r="AM32" s="63"/>
    </row>
    <row r="33" spans="1:39" ht="15" customHeight="1">
      <c r="A33" s="12"/>
      <c r="B33" s="12"/>
      <c r="C33" s="12" t="s">
        <v>70</v>
      </c>
      <c r="D33" s="13"/>
      <c r="E33" s="14">
        <v>0.45</v>
      </c>
      <c r="F33" s="12" t="s">
        <v>86</v>
      </c>
      <c r="G33" s="35">
        <f t="shared" si="0"/>
        <v>0</v>
      </c>
      <c r="H33" s="35">
        <f t="shared" si="1"/>
        <v>0</v>
      </c>
      <c r="I33" s="35">
        <f t="shared" si="2"/>
        <v>78.3</v>
      </c>
      <c r="J33" s="35">
        <f t="shared" si="3"/>
        <v>78.3</v>
      </c>
      <c r="K33" s="13"/>
      <c r="L33" s="81"/>
      <c r="M33" s="16"/>
      <c r="N33" s="61"/>
      <c r="AG33" s="63"/>
      <c r="AH33" s="63"/>
      <c r="AI33" s="63"/>
      <c r="AJ33" s="63"/>
      <c r="AK33" s="63"/>
      <c r="AL33" s="63"/>
      <c r="AM33" s="63"/>
    </row>
    <row r="34" spans="1:39" ht="15" customHeight="1">
      <c r="A34" s="12"/>
      <c r="B34" s="12"/>
      <c r="C34" s="12" t="s">
        <v>9</v>
      </c>
      <c r="D34" s="13"/>
      <c r="E34" s="14">
        <v>0.85</v>
      </c>
      <c r="F34" s="12" t="s">
        <v>86</v>
      </c>
      <c r="G34" s="46">
        <f t="shared" si="0"/>
        <v>12.92</v>
      </c>
      <c r="H34" s="46">
        <f t="shared" si="1"/>
        <v>12.92</v>
      </c>
      <c r="I34" s="46">
        <f t="shared" si="2"/>
        <v>12.92</v>
      </c>
      <c r="J34" s="46">
        <f t="shared" si="3"/>
        <v>12.92</v>
      </c>
      <c r="K34" s="47"/>
      <c r="L34" s="48"/>
      <c r="M34" s="16"/>
      <c r="N34" s="61"/>
      <c r="AG34" s="63"/>
      <c r="AH34" s="63"/>
      <c r="AI34" s="63"/>
      <c r="AJ34" s="63"/>
      <c r="AK34" s="63"/>
      <c r="AL34" s="63"/>
      <c r="AM34" s="63"/>
    </row>
    <row r="35" spans="1:39" ht="6" customHeight="1">
      <c r="A35" s="12"/>
      <c r="B35" s="12"/>
      <c r="C35" s="12"/>
      <c r="D35" s="13"/>
      <c r="E35" s="14"/>
      <c r="F35" s="12"/>
      <c r="G35" s="35"/>
      <c r="H35" s="35"/>
      <c r="I35" s="35"/>
      <c r="J35" s="35"/>
      <c r="K35" s="13"/>
      <c r="L35" s="12"/>
      <c r="M35" s="12"/>
      <c r="N35" s="61"/>
      <c r="AG35" s="63"/>
      <c r="AH35" s="63"/>
      <c r="AI35" s="63"/>
      <c r="AJ35" s="63"/>
      <c r="AK35" s="63"/>
      <c r="AL35" s="63"/>
      <c r="AM35" s="63"/>
    </row>
    <row r="36" spans="1:39" ht="15" customHeight="1">
      <c r="A36" s="12"/>
      <c r="B36" s="15" t="s">
        <v>10</v>
      </c>
      <c r="C36" s="21"/>
      <c r="D36" s="13"/>
      <c r="E36" s="14"/>
      <c r="F36" s="12"/>
      <c r="G36" s="35">
        <f>SUM(G22:G34)</f>
        <v>1150.7646000000004</v>
      </c>
      <c r="H36" s="35">
        <f>SUM(H22:H34)</f>
        <v>1250.3843000000004</v>
      </c>
      <c r="I36" s="35">
        <f>SUM(I22:I34)</f>
        <v>1408.7786000000003</v>
      </c>
      <c r="J36" s="35">
        <f>SUM(J22:J34)</f>
        <v>1485.8470000000002</v>
      </c>
      <c r="K36" s="13"/>
      <c r="L36" s="22"/>
      <c r="M36" s="16"/>
      <c r="N36" s="61"/>
      <c r="AG36" s="63"/>
      <c r="AH36" s="63"/>
      <c r="AI36" s="63"/>
      <c r="AJ36" s="63"/>
      <c r="AK36" s="63"/>
      <c r="AL36" s="63"/>
      <c r="AM36" s="63"/>
    </row>
    <row r="37" spans="1:39" ht="7.5" customHeight="1">
      <c r="A37" s="12"/>
      <c r="B37" s="12"/>
      <c r="C37" s="12"/>
      <c r="D37" s="13"/>
      <c r="E37" s="14"/>
      <c r="F37" s="12"/>
      <c r="G37" s="35"/>
      <c r="H37" s="35"/>
      <c r="I37" s="35"/>
      <c r="J37" s="35"/>
      <c r="K37" s="13"/>
      <c r="L37" s="12"/>
      <c r="M37" s="12"/>
      <c r="N37" s="61"/>
      <c r="AG37" s="63"/>
      <c r="AH37" s="63"/>
      <c r="AI37" s="63"/>
      <c r="AJ37" s="63"/>
      <c r="AK37" s="63"/>
      <c r="AL37" s="63"/>
      <c r="AM37" s="63"/>
    </row>
    <row r="38" spans="1:39" ht="15" customHeight="1">
      <c r="A38" s="12"/>
      <c r="B38" s="12" t="s">
        <v>11</v>
      </c>
      <c r="C38" s="12"/>
      <c r="D38" s="13"/>
      <c r="E38" s="14"/>
      <c r="F38" s="12"/>
      <c r="G38" s="35"/>
      <c r="H38" s="35"/>
      <c r="I38" s="35"/>
      <c r="J38" s="35"/>
      <c r="K38" s="13"/>
      <c r="L38" s="12"/>
      <c r="M38" s="12"/>
      <c r="N38" s="61"/>
      <c r="AG38" s="63"/>
      <c r="AH38" s="63"/>
      <c r="AI38" s="63"/>
      <c r="AJ38" s="63"/>
      <c r="AK38" s="63"/>
      <c r="AL38" s="63"/>
      <c r="AM38" s="63"/>
    </row>
    <row r="39" spans="1:39" ht="15" customHeight="1">
      <c r="A39" s="12"/>
      <c r="B39" s="12"/>
      <c r="C39" s="12" t="s">
        <v>12</v>
      </c>
      <c r="D39" s="13"/>
      <c r="E39" s="14"/>
      <c r="F39" s="12"/>
      <c r="G39" s="35">
        <f>H39-5</f>
        <v>75</v>
      </c>
      <c r="H39" s="35">
        <v>80</v>
      </c>
      <c r="I39" s="35">
        <v>85</v>
      </c>
      <c r="J39" s="35">
        <f>I39+5</f>
        <v>90</v>
      </c>
      <c r="K39" s="13"/>
      <c r="L39" s="22"/>
      <c r="M39" s="16"/>
      <c r="N39" s="61"/>
      <c r="AG39" s="63"/>
      <c r="AH39" s="63"/>
      <c r="AI39" s="63"/>
      <c r="AJ39" s="63"/>
      <c r="AK39" s="63"/>
      <c r="AL39" s="63"/>
      <c r="AM39" s="63"/>
    </row>
    <row r="40" spans="1:39" ht="15" customHeight="1">
      <c r="A40" s="12"/>
      <c r="B40" s="12"/>
      <c r="C40" s="12" t="s">
        <v>13</v>
      </c>
      <c r="D40" s="13"/>
      <c r="E40" s="14"/>
      <c r="F40" s="12"/>
      <c r="G40" s="35">
        <f>H40-5</f>
        <v>35</v>
      </c>
      <c r="H40" s="35">
        <v>40</v>
      </c>
      <c r="I40" s="35">
        <v>45</v>
      </c>
      <c r="J40" s="35">
        <f>I40+5</f>
        <v>50</v>
      </c>
      <c r="K40" s="13"/>
      <c r="L40" s="22"/>
      <c r="M40" s="16"/>
      <c r="N40" s="61"/>
      <c r="AG40" s="63"/>
      <c r="AH40" s="63"/>
      <c r="AI40" s="63"/>
      <c r="AJ40" s="63"/>
      <c r="AK40" s="63"/>
      <c r="AL40" s="63"/>
      <c r="AM40" s="63"/>
    </row>
    <row r="41" spans="1:39" ht="15" customHeight="1">
      <c r="A41" s="12"/>
      <c r="B41" s="12"/>
      <c r="C41" s="12" t="s">
        <v>14</v>
      </c>
      <c r="D41" s="13"/>
      <c r="E41" s="14"/>
      <c r="F41" s="12"/>
      <c r="G41" s="35">
        <f>H41-2</f>
        <v>64</v>
      </c>
      <c r="H41" s="35">
        <v>66</v>
      </c>
      <c r="I41" s="35">
        <v>68</v>
      </c>
      <c r="J41" s="35">
        <f>I41+2</f>
        <v>70</v>
      </c>
      <c r="K41" s="13"/>
      <c r="L41" s="22"/>
      <c r="M41" s="16"/>
      <c r="N41" s="61"/>
      <c r="AG41" s="63"/>
      <c r="AH41" s="63"/>
      <c r="AI41" s="63"/>
      <c r="AJ41" s="63"/>
      <c r="AK41" s="63"/>
      <c r="AL41" s="63"/>
      <c r="AM41" s="63"/>
    </row>
    <row r="42" spans="1:39" ht="15" customHeight="1">
      <c r="A42" s="12"/>
      <c r="B42" s="12"/>
      <c r="C42" s="12" t="s">
        <v>60</v>
      </c>
      <c r="D42" s="13"/>
      <c r="E42" s="14"/>
      <c r="F42" s="12"/>
      <c r="G42" s="35">
        <v>32</v>
      </c>
      <c r="H42" s="35">
        <v>32</v>
      </c>
      <c r="I42" s="35">
        <v>32</v>
      </c>
      <c r="J42" s="35">
        <f>I42</f>
        <v>32</v>
      </c>
      <c r="K42" s="13"/>
      <c r="L42" s="22"/>
      <c r="M42" s="16"/>
      <c r="N42" s="61"/>
      <c r="AG42" s="63"/>
      <c r="AH42" s="63"/>
      <c r="AI42" s="63"/>
      <c r="AJ42" s="63"/>
      <c r="AK42" s="63"/>
      <c r="AL42" s="63"/>
      <c r="AM42" s="63"/>
    </row>
    <row r="43" spans="1:39" ht="15" customHeight="1">
      <c r="A43" s="12"/>
      <c r="B43" s="12"/>
      <c r="C43" s="12" t="s">
        <v>15</v>
      </c>
      <c r="D43" s="13"/>
      <c r="E43" s="14"/>
      <c r="F43" s="12"/>
      <c r="G43" s="35">
        <v>106</v>
      </c>
      <c r="H43" s="35">
        <v>106</v>
      </c>
      <c r="I43" s="35">
        <v>106</v>
      </c>
      <c r="J43" s="35">
        <f>I43</f>
        <v>106</v>
      </c>
      <c r="K43" s="13"/>
      <c r="L43" s="22"/>
      <c r="M43" s="16"/>
      <c r="N43" s="61"/>
      <c r="AG43" s="63"/>
      <c r="AH43" s="63"/>
      <c r="AI43" s="63"/>
      <c r="AJ43" s="63"/>
      <c r="AK43" s="63"/>
      <c r="AL43" s="63"/>
      <c r="AM43" s="63"/>
    </row>
    <row r="44" spans="1:44" s="8" customFormat="1" ht="15" customHeight="1">
      <c r="A44" s="32"/>
      <c r="B44" s="32"/>
      <c r="C44" s="32" t="s">
        <v>16</v>
      </c>
      <c r="D44" s="33"/>
      <c r="E44" s="44">
        <v>0.5</v>
      </c>
      <c r="F44" s="32" t="s">
        <v>33</v>
      </c>
      <c r="G44" s="35">
        <f>+$E$44*(G9/100)</f>
        <v>90</v>
      </c>
      <c r="H44" s="35">
        <f>+$E$44*(H9/100)</f>
        <v>105</v>
      </c>
      <c r="I44" s="35">
        <f>+$E$44*(I9/100)</f>
        <v>120</v>
      </c>
      <c r="J44" s="35">
        <f>+$E$44*(J9/100)</f>
        <v>135</v>
      </c>
      <c r="K44" s="33"/>
      <c r="L44" s="36"/>
      <c r="M44" s="37"/>
      <c r="N44" s="64"/>
      <c r="O44" s="50"/>
      <c r="P44" s="62"/>
      <c r="Q44" s="50"/>
      <c r="R44" s="50"/>
      <c r="S44" s="62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65"/>
      <c r="AH44" s="65"/>
      <c r="AI44" s="65"/>
      <c r="AJ44" s="65"/>
      <c r="AK44" s="65"/>
      <c r="AL44" s="65"/>
      <c r="AM44" s="65"/>
      <c r="AN44" s="50"/>
      <c r="AO44" s="50"/>
      <c r="AP44" s="50"/>
      <c r="AQ44" s="50"/>
      <c r="AR44" s="50"/>
    </row>
    <row r="45" spans="1:44" s="8" customFormat="1" ht="15" customHeight="1">
      <c r="A45" s="32"/>
      <c r="B45" s="32"/>
      <c r="C45" s="32" t="s">
        <v>71</v>
      </c>
      <c r="D45" s="33"/>
      <c r="E45" s="44">
        <v>5.8</v>
      </c>
      <c r="F45" s="32" t="s">
        <v>50</v>
      </c>
      <c r="G45" s="35">
        <v>0</v>
      </c>
      <c r="H45" s="35">
        <v>0</v>
      </c>
      <c r="I45" s="35">
        <f>5.8*16</f>
        <v>92.8</v>
      </c>
      <c r="J45" s="35">
        <f>5.8*16</f>
        <v>92.8</v>
      </c>
      <c r="K45" s="33"/>
      <c r="L45" s="36"/>
      <c r="M45" s="37"/>
      <c r="N45" s="64"/>
      <c r="O45" s="50"/>
      <c r="P45" s="62"/>
      <c r="Q45" s="50"/>
      <c r="R45" s="50"/>
      <c r="S45" s="62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65"/>
      <c r="AE45" s="65"/>
      <c r="AF45" s="65"/>
      <c r="AG45" s="65"/>
      <c r="AH45" s="65"/>
      <c r="AI45" s="65"/>
      <c r="AJ45" s="65"/>
      <c r="AK45" s="50"/>
      <c r="AL45" s="50"/>
      <c r="AM45" s="50"/>
      <c r="AN45" s="50"/>
      <c r="AO45" s="50"/>
      <c r="AP45" s="50"/>
      <c r="AQ45" s="50"/>
      <c r="AR45" s="50"/>
    </row>
    <row r="46" spans="1:39" ht="15" customHeight="1">
      <c r="A46" s="12"/>
      <c r="B46" s="12"/>
      <c r="C46" s="12" t="s">
        <v>67</v>
      </c>
      <c r="D46" s="13"/>
      <c r="E46" s="14">
        <v>8</v>
      </c>
      <c r="F46" s="12" t="s">
        <v>41</v>
      </c>
      <c r="G46" s="49">
        <f>+(G36+G39+G40+G41+G42+G43+G45)*($E$46/100)*0.5</f>
        <v>58.510584000000016</v>
      </c>
      <c r="H46" s="49">
        <f>+(H36+H39+H40+H41+H42+H43+H45)*($E$46/100)*0.5</f>
        <v>62.975372000000014</v>
      </c>
      <c r="I46" s="49">
        <f>+(I36+I39+I40+I41+I42+I43+I45)*($E$46/100)*0.5</f>
        <v>73.503144</v>
      </c>
      <c r="J46" s="49">
        <f>+(J36+J39+J40+J41+J42+J43+J45)*($E$46/100)*0.5</f>
        <v>77.06588</v>
      </c>
      <c r="K46" s="40"/>
      <c r="L46" s="41"/>
      <c r="M46" s="16"/>
      <c r="N46" s="61"/>
      <c r="AG46" s="63"/>
      <c r="AH46" s="63"/>
      <c r="AI46" s="63"/>
      <c r="AJ46" s="63"/>
      <c r="AK46" s="63"/>
      <c r="AL46" s="63"/>
      <c r="AM46" s="63"/>
    </row>
    <row r="47" spans="1:39" ht="9" customHeight="1">
      <c r="A47" s="12"/>
      <c r="B47" s="12"/>
      <c r="C47" s="12"/>
      <c r="D47" s="13"/>
      <c r="E47" s="14"/>
      <c r="F47" s="12"/>
      <c r="G47" s="35"/>
      <c r="H47" s="35"/>
      <c r="I47" s="35"/>
      <c r="J47" s="35"/>
      <c r="K47" s="13"/>
      <c r="L47" s="12"/>
      <c r="M47" s="12"/>
      <c r="N47" s="61"/>
      <c r="AG47" s="63"/>
      <c r="AH47" s="63"/>
      <c r="AI47" s="63"/>
      <c r="AJ47" s="63"/>
      <c r="AK47" s="63"/>
      <c r="AL47" s="63"/>
      <c r="AM47" s="63"/>
    </row>
    <row r="48" spans="1:39" ht="15" customHeight="1">
      <c r="A48" s="12"/>
      <c r="B48" s="15" t="s">
        <v>17</v>
      </c>
      <c r="C48" s="21"/>
      <c r="D48" s="13"/>
      <c r="E48" s="14"/>
      <c r="F48" s="12"/>
      <c r="G48" s="35">
        <f>SUM(G39:G46)</f>
        <v>460.510584</v>
      </c>
      <c r="H48" s="35">
        <f>SUM(H39:H46)</f>
        <v>491.975372</v>
      </c>
      <c r="I48" s="35">
        <f>SUM(I39:I46)</f>
        <v>622.303144</v>
      </c>
      <c r="J48" s="35">
        <f>SUM(J39:J46)</f>
        <v>652.86588</v>
      </c>
      <c r="K48" s="13"/>
      <c r="L48" s="22"/>
      <c r="M48" s="16"/>
      <c r="N48" s="61"/>
      <c r="AG48" s="63"/>
      <c r="AH48" s="63"/>
      <c r="AI48" s="63"/>
      <c r="AJ48" s="63"/>
      <c r="AK48" s="63"/>
      <c r="AL48" s="63"/>
      <c r="AM48" s="63"/>
    </row>
    <row r="49" spans="1:39" ht="6.75" customHeight="1">
      <c r="A49" s="12"/>
      <c r="B49" s="12"/>
      <c r="C49" s="12"/>
      <c r="D49" s="13"/>
      <c r="E49" s="14"/>
      <c r="F49" s="12"/>
      <c r="G49" s="35"/>
      <c r="H49" s="35"/>
      <c r="I49" s="35"/>
      <c r="J49" s="35"/>
      <c r="K49" s="13"/>
      <c r="L49" s="12"/>
      <c r="M49" s="12"/>
      <c r="N49" s="61"/>
      <c r="AG49" s="63"/>
      <c r="AH49" s="63"/>
      <c r="AI49" s="63"/>
      <c r="AJ49" s="63"/>
      <c r="AK49" s="63"/>
      <c r="AL49" s="63"/>
      <c r="AM49" s="63"/>
    </row>
    <row r="50" spans="1:39" ht="15" customHeight="1">
      <c r="A50" s="15" t="s">
        <v>18</v>
      </c>
      <c r="B50" s="12"/>
      <c r="C50" s="21"/>
      <c r="D50" s="13"/>
      <c r="E50" s="14"/>
      <c r="F50" s="12"/>
      <c r="G50" s="35">
        <f>G36+G48</f>
        <v>1611.2751840000005</v>
      </c>
      <c r="H50" s="35">
        <f>H36+H48</f>
        <v>1742.3596720000005</v>
      </c>
      <c r="I50" s="35">
        <f>I36+I48</f>
        <v>2031.0817440000003</v>
      </c>
      <c r="J50" s="35">
        <f>J36+J48</f>
        <v>2138.71288</v>
      </c>
      <c r="K50" s="13"/>
      <c r="L50" s="22"/>
      <c r="M50" s="16"/>
      <c r="N50" s="61"/>
      <c r="AG50" s="63"/>
      <c r="AH50" s="63"/>
      <c r="AI50" s="63"/>
      <c r="AJ50" s="63"/>
      <c r="AK50" s="63"/>
      <c r="AL50" s="63"/>
      <c r="AM50" s="63"/>
    </row>
    <row r="51" spans="1:39" ht="6.75" customHeight="1">
      <c r="A51" s="12"/>
      <c r="B51" s="12"/>
      <c r="C51" s="12"/>
      <c r="D51" s="13"/>
      <c r="E51" s="14"/>
      <c r="F51" s="12"/>
      <c r="G51" s="35"/>
      <c r="H51" s="35"/>
      <c r="I51" s="35"/>
      <c r="J51" s="35"/>
      <c r="K51" s="13"/>
      <c r="L51" s="12"/>
      <c r="M51" s="12"/>
      <c r="N51" s="61"/>
      <c r="AG51" s="63"/>
      <c r="AH51" s="63"/>
      <c r="AI51" s="63"/>
      <c r="AJ51" s="63"/>
      <c r="AK51" s="63"/>
      <c r="AL51" s="63"/>
      <c r="AM51" s="63"/>
    </row>
    <row r="52" spans="1:39" ht="15" customHeight="1">
      <c r="A52" s="15" t="s">
        <v>19</v>
      </c>
      <c r="B52" s="21"/>
      <c r="C52" s="15"/>
      <c r="D52" s="13"/>
      <c r="E52" s="14"/>
      <c r="F52" s="12"/>
      <c r="G52" s="35"/>
      <c r="H52" s="35"/>
      <c r="I52" s="35"/>
      <c r="J52" s="35"/>
      <c r="K52" s="13"/>
      <c r="L52" s="12"/>
      <c r="M52" s="12"/>
      <c r="N52" s="61"/>
      <c r="AG52" s="63"/>
      <c r="AH52" s="63"/>
      <c r="AI52" s="63"/>
      <c r="AJ52" s="63"/>
      <c r="AK52" s="63"/>
      <c r="AL52" s="63"/>
      <c r="AM52" s="63"/>
    </row>
    <row r="53" spans="1:44" s="8" customFormat="1" ht="15" customHeight="1">
      <c r="A53" s="32"/>
      <c r="B53" s="32" t="s">
        <v>61</v>
      </c>
      <c r="C53" s="50"/>
      <c r="D53" s="33" t="s">
        <v>20</v>
      </c>
      <c r="E53" s="44">
        <v>10.5</v>
      </c>
      <c r="F53" s="32" t="s">
        <v>96</v>
      </c>
      <c r="G53" s="35">
        <f>60*$E$53</f>
        <v>630</v>
      </c>
      <c r="H53" s="35">
        <f>60*$E$53</f>
        <v>630</v>
      </c>
      <c r="I53" s="35">
        <f>60*$E$53</f>
        <v>630</v>
      </c>
      <c r="J53" s="35">
        <f>60*$E$53</f>
        <v>630</v>
      </c>
      <c r="K53" s="33"/>
      <c r="L53" s="36"/>
      <c r="M53" s="37"/>
      <c r="N53" s="64"/>
      <c r="O53" s="50"/>
      <c r="P53" s="62"/>
      <c r="Q53" s="50"/>
      <c r="R53" s="50"/>
      <c r="S53" s="62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65"/>
      <c r="AH53" s="65"/>
      <c r="AI53" s="65"/>
      <c r="AJ53" s="65"/>
      <c r="AK53" s="65"/>
      <c r="AL53" s="65"/>
      <c r="AM53" s="65"/>
      <c r="AN53" s="50"/>
      <c r="AO53" s="50"/>
      <c r="AP53" s="50"/>
      <c r="AQ53" s="50"/>
      <c r="AR53" s="50"/>
    </row>
    <row r="54" spans="1:39" ht="15" customHeight="1">
      <c r="A54" s="12"/>
      <c r="B54" s="12" t="s">
        <v>62</v>
      </c>
      <c r="C54" s="21"/>
      <c r="D54" s="13"/>
      <c r="E54" s="14"/>
      <c r="F54" s="12"/>
      <c r="G54" s="35">
        <f>(((R89+R90)/2*0.38+(R90+560)/2))*(0.0843)</f>
        <v>83.3727</v>
      </c>
      <c r="H54" s="35">
        <f>(((S89+S90)/2*0.38+(S90+560)/2))*0.0843</f>
        <v>95.56669500000001</v>
      </c>
      <c r="I54" s="35">
        <f>(((T89+T90)/2*0.38+(T90+560)/2))*0.0843</f>
        <v>101.543565</v>
      </c>
      <c r="J54" s="35">
        <f>(((V89+V90)/2*0.38+(V90+560)/2))*0.0843</f>
        <v>107.520435</v>
      </c>
      <c r="K54" s="13"/>
      <c r="L54" s="22"/>
      <c r="M54" s="16"/>
      <c r="N54" s="61"/>
      <c r="AG54" s="63"/>
      <c r="AH54" s="63"/>
      <c r="AI54" s="63"/>
      <c r="AJ54" s="63"/>
      <c r="AK54" s="63"/>
      <c r="AL54" s="63"/>
      <c r="AM54" s="63"/>
    </row>
    <row r="55" spans="1:44" s="9" customFormat="1" ht="15" customHeight="1">
      <c r="A55" s="51"/>
      <c r="B55" s="51" t="s">
        <v>63</v>
      </c>
      <c r="C55" s="52"/>
      <c r="D55" s="53"/>
      <c r="E55" s="54">
        <v>700</v>
      </c>
      <c r="F55" s="51" t="s">
        <v>72</v>
      </c>
      <c r="G55" s="38">
        <f>E55*0.176</f>
        <v>123.19999999999999</v>
      </c>
      <c r="H55" s="38">
        <f aca="true" t="shared" si="4" ref="H55:J56">G55</f>
        <v>123.19999999999999</v>
      </c>
      <c r="I55" s="38">
        <f t="shared" si="4"/>
        <v>123.19999999999999</v>
      </c>
      <c r="J55" s="38">
        <f t="shared" si="4"/>
        <v>123.19999999999999</v>
      </c>
      <c r="K55" s="53"/>
      <c r="L55" s="55"/>
      <c r="M55" s="56"/>
      <c r="N55" s="66"/>
      <c r="O55" s="52"/>
      <c r="P55" s="67"/>
      <c r="Q55" s="52"/>
      <c r="R55" s="52"/>
      <c r="S55" s="67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68"/>
      <c r="AH55" s="68"/>
      <c r="AI55" s="68"/>
      <c r="AJ55" s="68"/>
      <c r="AK55" s="68"/>
      <c r="AL55" s="68"/>
      <c r="AM55" s="68"/>
      <c r="AN55" s="52"/>
      <c r="AO55" s="52"/>
      <c r="AP55" s="52"/>
      <c r="AQ55" s="52"/>
      <c r="AR55" s="52"/>
    </row>
    <row r="56" spans="1:44" s="9" customFormat="1" ht="15" customHeight="1">
      <c r="A56" s="51"/>
      <c r="B56" s="51" t="s">
        <v>64</v>
      </c>
      <c r="C56" s="52"/>
      <c r="D56" s="53"/>
      <c r="E56" s="54">
        <v>3000</v>
      </c>
      <c r="F56" s="51" t="s">
        <v>72</v>
      </c>
      <c r="G56" s="38">
        <f>E56*0.146</f>
        <v>438</v>
      </c>
      <c r="H56" s="38">
        <f t="shared" si="4"/>
        <v>438</v>
      </c>
      <c r="I56" s="38">
        <f t="shared" si="4"/>
        <v>438</v>
      </c>
      <c r="J56" s="38">
        <f t="shared" si="4"/>
        <v>438</v>
      </c>
      <c r="K56" s="53"/>
      <c r="L56" s="55"/>
      <c r="M56" s="56"/>
      <c r="N56" s="66"/>
      <c r="O56" s="52"/>
      <c r="P56" s="67"/>
      <c r="Q56" s="52"/>
      <c r="R56" s="52"/>
      <c r="S56" s="67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68"/>
      <c r="AH56" s="68"/>
      <c r="AI56" s="68"/>
      <c r="AJ56" s="68"/>
      <c r="AK56" s="68"/>
      <c r="AL56" s="68"/>
      <c r="AM56" s="68"/>
      <c r="AN56" s="52"/>
      <c r="AO56" s="52"/>
      <c r="AP56" s="52"/>
      <c r="AQ56" s="52"/>
      <c r="AR56" s="52"/>
    </row>
    <row r="57" spans="1:39" ht="15" customHeight="1">
      <c r="A57" s="12"/>
      <c r="B57" s="12" t="s">
        <v>65</v>
      </c>
      <c r="C57" s="21"/>
      <c r="D57" s="13"/>
      <c r="E57" s="82">
        <v>0.05</v>
      </c>
      <c r="F57" s="12"/>
      <c r="G57" s="49">
        <f>G18*E57</f>
        <v>110.285</v>
      </c>
      <c r="H57" s="49">
        <f>H18*E57</f>
        <v>127.0875</v>
      </c>
      <c r="I57" s="49">
        <f>I18*E57</f>
        <v>143.7275</v>
      </c>
      <c r="J57" s="49">
        <f>J18*E57</f>
        <v>160.3675</v>
      </c>
      <c r="K57" s="40"/>
      <c r="L57" s="41"/>
      <c r="M57" s="16"/>
      <c r="N57" s="61"/>
      <c r="AG57" s="63"/>
      <c r="AH57" s="63"/>
      <c r="AI57" s="63"/>
      <c r="AJ57" s="63"/>
      <c r="AK57" s="63"/>
      <c r="AL57" s="63"/>
      <c r="AM57" s="63"/>
    </row>
    <row r="58" spans="1:39" ht="6" customHeight="1">
      <c r="A58" s="12"/>
      <c r="B58" s="12"/>
      <c r="C58" s="12"/>
      <c r="D58" s="13"/>
      <c r="E58" s="14"/>
      <c r="F58" s="12"/>
      <c r="G58" s="35"/>
      <c r="H58" s="35"/>
      <c r="I58" s="35"/>
      <c r="J58" s="35"/>
      <c r="K58" s="13"/>
      <c r="L58" s="12"/>
      <c r="M58" s="12"/>
      <c r="N58" s="61"/>
      <c r="AG58" s="63"/>
      <c r="AH58" s="63"/>
      <c r="AI58" s="63"/>
      <c r="AJ58" s="63"/>
      <c r="AK58" s="63"/>
      <c r="AL58" s="63"/>
      <c r="AM58" s="63"/>
    </row>
    <row r="59" spans="1:39" ht="15" customHeight="1">
      <c r="A59" s="15" t="s">
        <v>21</v>
      </c>
      <c r="B59" s="12"/>
      <c r="C59" s="21"/>
      <c r="D59" s="13"/>
      <c r="E59" s="14"/>
      <c r="F59" s="12"/>
      <c r="G59" s="35">
        <f>SUM(G53:G57)</f>
        <v>1384.8577</v>
      </c>
      <c r="H59" s="35">
        <f>SUM(H53:H57)</f>
        <v>1413.8541950000001</v>
      </c>
      <c r="I59" s="35">
        <f>SUM(I53:I57)</f>
        <v>1436.471065</v>
      </c>
      <c r="J59" s="35">
        <f>SUM(J53:J57)</f>
        <v>1459.087935</v>
      </c>
      <c r="K59" s="13"/>
      <c r="L59" s="22"/>
      <c r="M59" s="16"/>
      <c r="N59" s="61"/>
      <c r="AG59" s="63"/>
      <c r="AH59" s="63"/>
      <c r="AI59" s="63"/>
      <c r="AJ59" s="63"/>
      <c r="AK59" s="63"/>
      <c r="AL59" s="63"/>
      <c r="AM59" s="63"/>
    </row>
    <row r="60" spans="1:39" ht="6" customHeight="1">
      <c r="A60" s="12"/>
      <c r="B60" s="12"/>
      <c r="C60" s="12"/>
      <c r="D60" s="13"/>
      <c r="E60" s="14"/>
      <c r="F60" s="12"/>
      <c r="G60" s="35"/>
      <c r="H60" s="35"/>
      <c r="I60" s="35"/>
      <c r="J60" s="35"/>
      <c r="K60" s="13"/>
      <c r="L60" s="12"/>
      <c r="M60" s="12"/>
      <c r="N60" s="61"/>
      <c r="AG60" s="63"/>
      <c r="AH60" s="63"/>
      <c r="AI60" s="63"/>
      <c r="AJ60" s="63"/>
      <c r="AK60" s="63"/>
      <c r="AL60" s="63"/>
      <c r="AM60" s="63"/>
    </row>
    <row r="61" spans="1:39" ht="15" customHeight="1">
      <c r="A61" s="15" t="s">
        <v>22</v>
      </c>
      <c r="B61" s="12"/>
      <c r="C61" s="21"/>
      <c r="D61" s="13"/>
      <c r="E61" s="14"/>
      <c r="F61" s="12"/>
      <c r="G61" s="35">
        <f>G50+G59</f>
        <v>2996.1328840000006</v>
      </c>
      <c r="H61" s="35">
        <f>H50+H59</f>
        <v>3156.2138670000004</v>
      </c>
      <c r="I61" s="35">
        <f>I50+I59</f>
        <v>3467.5528090000003</v>
      </c>
      <c r="J61" s="35">
        <f>J50+J59</f>
        <v>3597.800815</v>
      </c>
      <c r="K61" s="13"/>
      <c r="L61" s="22"/>
      <c r="M61" s="16"/>
      <c r="N61" s="61"/>
      <c r="AG61" s="63"/>
      <c r="AH61" s="63"/>
      <c r="AI61" s="63"/>
      <c r="AJ61" s="63"/>
      <c r="AK61" s="63"/>
      <c r="AL61" s="63"/>
      <c r="AM61" s="63"/>
    </row>
    <row r="62" spans="1:39" ht="4.5" customHeight="1">
      <c r="A62" s="12"/>
      <c r="B62" s="12"/>
      <c r="C62" s="12"/>
      <c r="D62" s="13"/>
      <c r="E62" s="14"/>
      <c r="F62" s="12"/>
      <c r="G62" s="12"/>
      <c r="H62" s="12"/>
      <c r="I62" s="12"/>
      <c r="J62" s="12"/>
      <c r="K62" s="13"/>
      <c r="L62" s="12"/>
      <c r="M62" s="12"/>
      <c r="N62" s="61"/>
      <c r="AG62" s="63"/>
      <c r="AH62" s="63"/>
      <c r="AI62" s="63"/>
      <c r="AJ62" s="63"/>
      <c r="AK62" s="63"/>
      <c r="AL62" s="63"/>
      <c r="AM62" s="63"/>
    </row>
    <row r="63" spans="1:39" ht="14.25" customHeight="1">
      <c r="A63" s="15" t="s">
        <v>23</v>
      </c>
      <c r="B63" s="12"/>
      <c r="C63" s="12"/>
      <c r="D63" s="13"/>
      <c r="E63" s="14"/>
      <c r="F63" s="12"/>
      <c r="G63" s="35">
        <f>G18-G50</f>
        <v>594.4248159999993</v>
      </c>
      <c r="H63" s="35">
        <f>H18-H50</f>
        <v>799.3903279999995</v>
      </c>
      <c r="I63" s="35">
        <f>I18-I50</f>
        <v>843.4682559999994</v>
      </c>
      <c r="J63" s="35">
        <f>J18-J50</f>
        <v>1068.6371199999999</v>
      </c>
      <c r="K63" s="13"/>
      <c r="L63" s="22"/>
      <c r="M63" s="16"/>
      <c r="N63" s="61"/>
      <c r="AG63" s="63"/>
      <c r="AH63" s="63"/>
      <c r="AI63" s="63"/>
      <c r="AJ63" s="63"/>
      <c r="AK63" s="63"/>
      <c r="AL63" s="63"/>
      <c r="AM63" s="63"/>
    </row>
    <row r="64" spans="1:39" ht="18.75" customHeight="1">
      <c r="A64" s="15" t="s">
        <v>24</v>
      </c>
      <c r="B64" s="12"/>
      <c r="C64" s="12"/>
      <c r="D64" s="13"/>
      <c r="E64" s="14"/>
      <c r="F64" s="12"/>
      <c r="G64" s="57">
        <f>+G18-G61</f>
        <v>-790.4328840000007</v>
      </c>
      <c r="H64" s="57">
        <f>+H18-H61</f>
        <v>-614.4638670000004</v>
      </c>
      <c r="I64" s="57">
        <f>+I18-I61</f>
        <v>-593.0028090000005</v>
      </c>
      <c r="J64" s="57">
        <f>+J18-J61</f>
        <v>-390.45081500000015</v>
      </c>
      <c r="K64" s="13"/>
      <c r="L64" s="22"/>
      <c r="M64" s="16"/>
      <c r="N64" s="61"/>
      <c r="AG64" s="63"/>
      <c r="AH64" s="63"/>
      <c r="AI64" s="63"/>
      <c r="AJ64" s="63"/>
      <c r="AK64" s="63"/>
      <c r="AL64" s="63"/>
      <c r="AM64" s="63"/>
    </row>
    <row r="65" spans="1:39" ht="4.5" customHeight="1">
      <c r="A65" s="22"/>
      <c r="B65" s="22"/>
      <c r="C65" s="22"/>
      <c r="D65" s="26"/>
      <c r="E65" s="29"/>
      <c r="F65" s="22"/>
      <c r="G65" s="36"/>
      <c r="H65" s="36"/>
      <c r="I65" s="36"/>
      <c r="J65" s="36"/>
      <c r="K65" s="26"/>
      <c r="L65" s="22"/>
      <c r="M65" s="16"/>
      <c r="N65" s="61"/>
      <c r="AG65" s="63"/>
      <c r="AH65" s="63"/>
      <c r="AI65" s="63"/>
      <c r="AJ65" s="63"/>
      <c r="AK65" s="63"/>
      <c r="AL65" s="63"/>
      <c r="AM65" s="63"/>
    </row>
    <row r="66" spans="1:44" s="7" customFormat="1" ht="15" customHeight="1">
      <c r="A66" s="58"/>
      <c r="B66" s="58"/>
      <c r="C66" s="58"/>
      <c r="D66" s="59"/>
      <c r="E66" s="60"/>
      <c r="F66" s="58"/>
      <c r="G66" s="138" t="s">
        <v>88</v>
      </c>
      <c r="H66" s="139"/>
      <c r="I66" s="139"/>
      <c r="J66" s="139"/>
      <c r="K66" s="59"/>
      <c r="L66" s="58"/>
      <c r="M66" s="58"/>
      <c r="N66" s="69"/>
      <c r="O66" s="70"/>
      <c r="P66" s="71"/>
      <c r="Q66" s="70"/>
      <c r="R66" s="70"/>
      <c r="S66" s="72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3"/>
      <c r="AH66" s="73"/>
      <c r="AI66" s="73"/>
      <c r="AJ66" s="73"/>
      <c r="AK66" s="73"/>
      <c r="AL66" s="73"/>
      <c r="AM66" s="73"/>
      <c r="AN66" s="70"/>
      <c r="AO66" s="70"/>
      <c r="AP66" s="70"/>
      <c r="AQ66" s="70"/>
      <c r="AR66" s="70"/>
    </row>
    <row r="67" spans="1:39" ht="15" customHeight="1">
      <c r="A67" s="15" t="s">
        <v>5</v>
      </c>
      <c r="B67" s="12"/>
      <c r="C67" s="12"/>
      <c r="D67" s="13"/>
      <c r="E67" s="14"/>
      <c r="F67" s="12"/>
      <c r="G67" s="32">
        <f>+G18/G9*100</f>
        <v>12.253888888888888</v>
      </c>
      <c r="H67" s="32">
        <f>+H18/H9*100</f>
        <v>12.10357142857143</v>
      </c>
      <c r="I67" s="32">
        <f>+I18/I9*100</f>
        <v>11.977291666666666</v>
      </c>
      <c r="J67" s="32">
        <f>+J18/J9*100</f>
        <v>11.879074074074074</v>
      </c>
      <c r="K67" s="13"/>
      <c r="L67" s="22"/>
      <c r="M67" s="16"/>
      <c r="N67" s="61"/>
      <c r="AG67" s="63"/>
      <c r="AH67" s="63"/>
      <c r="AI67" s="63"/>
      <c r="AJ67" s="63"/>
      <c r="AK67" s="63"/>
      <c r="AL67" s="63"/>
      <c r="AM67" s="63"/>
    </row>
    <row r="68" spans="1:39" ht="15" customHeight="1">
      <c r="A68" s="15" t="s">
        <v>25</v>
      </c>
      <c r="B68" s="12"/>
      <c r="C68" s="12"/>
      <c r="D68" s="13"/>
      <c r="E68" s="14"/>
      <c r="F68" s="12"/>
      <c r="G68" s="32">
        <f>+G36/(G9/100)</f>
        <v>6.393136666666669</v>
      </c>
      <c r="H68" s="32">
        <f>+H36/(H9/100)</f>
        <v>5.954210952380954</v>
      </c>
      <c r="I68" s="32">
        <f>+I36/(I9/100)</f>
        <v>5.869910833333335</v>
      </c>
      <c r="J68" s="32">
        <f>+J36/(J9/100)</f>
        <v>5.503137037037038</v>
      </c>
      <c r="K68" s="13"/>
      <c r="L68" s="22"/>
      <c r="M68" s="16"/>
      <c r="N68" s="61"/>
      <c r="AG68" s="63"/>
      <c r="AH68" s="63"/>
      <c r="AI68" s="63"/>
      <c r="AJ68" s="63"/>
      <c r="AK68" s="63"/>
      <c r="AL68" s="63"/>
      <c r="AM68" s="63"/>
    </row>
    <row r="69" spans="1:39" ht="15" customHeight="1">
      <c r="A69" s="15" t="s">
        <v>18</v>
      </c>
      <c r="B69" s="12"/>
      <c r="C69" s="12"/>
      <c r="D69" s="13"/>
      <c r="E69" s="14"/>
      <c r="F69" s="12"/>
      <c r="G69" s="32">
        <f>+G50/(G9/100)</f>
        <v>8.951528800000004</v>
      </c>
      <c r="H69" s="32">
        <f>+H50/(H9/100)</f>
        <v>8.296950819047622</v>
      </c>
      <c r="I69" s="32">
        <f>+I50/(I9/100)</f>
        <v>8.462840600000002</v>
      </c>
      <c r="J69" s="32">
        <f>+J50/(J9/100)</f>
        <v>7.921158814814815</v>
      </c>
      <c r="K69" s="13"/>
      <c r="L69" s="22"/>
      <c r="M69" s="16"/>
      <c r="N69" s="61"/>
      <c r="AG69" s="63"/>
      <c r="AH69" s="63"/>
      <c r="AI69" s="63"/>
      <c r="AJ69" s="63"/>
      <c r="AK69" s="63"/>
      <c r="AL69" s="63"/>
      <c r="AM69" s="63"/>
    </row>
    <row r="70" spans="1:39" ht="15" customHeight="1">
      <c r="A70" s="15" t="s">
        <v>22</v>
      </c>
      <c r="B70" s="12"/>
      <c r="C70" s="12"/>
      <c r="D70" s="13"/>
      <c r="E70" s="14"/>
      <c r="F70" s="12"/>
      <c r="G70" s="32">
        <f>+G61/(G9/100)</f>
        <v>16.64518268888889</v>
      </c>
      <c r="H70" s="32">
        <f>+H61/(H9/100)</f>
        <v>15.029589842857145</v>
      </c>
      <c r="I70" s="32">
        <f>+I61/(I9/100)</f>
        <v>14.448136704166668</v>
      </c>
      <c r="J70" s="32">
        <f>+J61/(J9/100)</f>
        <v>13.325188203703703</v>
      </c>
      <c r="K70" s="13"/>
      <c r="L70" s="22"/>
      <c r="M70" s="16"/>
      <c r="N70" s="61"/>
      <c r="AG70" s="63"/>
      <c r="AH70" s="63"/>
      <c r="AI70" s="63"/>
      <c r="AJ70" s="63"/>
      <c r="AK70" s="63"/>
      <c r="AL70" s="63"/>
      <c r="AM70" s="63"/>
    </row>
    <row r="71" spans="1:39" ht="4.5" customHeight="1">
      <c r="A71" s="22"/>
      <c r="B71" s="22"/>
      <c r="C71" s="22"/>
      <c r="D71" s="26"/>
      <c r="E71" s="29"/>
      <c r="F71" s="22"/>
      <c r="G71" s="22"/>
      <c r="H71" s="22"/>
      <c r="I71" s="22"/>
      <c r="J71" s="22"/>
      <c r="K71" s="26"/>
      <c r="L71" s="22"/>
      <c r="M71" s="16"/>
      <c r="N71" s="61"/>
      <c r="AG71" s="63"/>
      <c r="AH71" s="63"/>
      <c r="AI71" s="63"/>
      <c r="AJ71" s="63"/>
      <c r="AK71" s="63"/>
      <c r="AL71" s="63"/>
      <c r="AM71" s="63"/>
    </row>
    <row r="72" spans="1:39" ht="4.5" customHeight="1">
      <c r="A72" s="12"/>
      <c r="B72" s="12"/>
      <c r="C72" s="12"/>
      <c r="D72" s="13"/>
      <c r="E72" s="14"/>
      <c r="F72" s="12"/>
      <c r="G72" s="12"/>
      <c r="H72" s="12"/>
      <c r="I72" s="12"/>
      <c r="J72" s="12"/>
      <c r="K72" s="13"/>
      <c r="L72" s="12"/>
      <c r="M72" s="12"/>
      <c r="N72" s="61"/>
      <c r="AG72" s="63"/>
      <c r="AH72" s="63"/>
      <c r="AI72" s="63"/>
      <c r="AJ72" s="63"/>
      <c r="AK72" s="63"/>
      <c r="AL72" s="63"/>
      <c r="AM72" s="63"/>
    </row>
    <row r="73" spans="1:39" ht="14.25" customHeight="1">
      <c r="A73" s="2"/>
      <c r="B73" s="2"/>
      <c r="C73" s="2"/>
      <c r="D73" s="4"/>
      <c r="E73" s="5"/>
      <c r="F73" s="2"/>
      <c r="G73" s="2"/>
      <c r="H73" s="2"/>
      <c r="I73" s="2"/>
      <c r="J73" s="2"/>
      <c r="K73" s="4"/>
      <c r="L73" s="2"/>
      <c r="M73" s="12"/>
      <c r="N73" s="61"/>
      <c r="AF73" s="84">
        <v>7</v>
      </c>
      <c r="AG73" s="63"/>
      <c r="AH73" s="63"/>
      <c r="AI73" s="63"/>
      <c r="AJ73" s="63"/>
      <c r="AK73" s="63"/>
      <c r="AL73" s="63"/>
      <c r="AM73" s="63"/>
    </row>
    <row r="74" spans="1:39" ht="15" customHeight="1">
      <c r="A74" s="2"/>
      <c r="B74" s="2"/>
      <c r="C74" s="2"/>
      <c r="D74" s="4" t="s">
        <v>46</v>
      </c>
      <c r="E74" s="5"/>
      <c r="F74" s="2"/>
      <c r="G74" s="2"/>
      <c r="H74" s="2"/>
      <c r="I74" s="2"/>
      <c r="J74" s="2"/>
      <c r="K74" s="4"/>
      <c r="L74" s="2"/>
      <c r="M74" s="12"/>
      <c r="N74" s="87">
        <v>1</v>
      </c>
      <c r="O74" s="84" t="s">
        <v>73</v>
      </c>
      <c r="P74" s="86"/>
      <c r="Q74" s="84"/>
      <c r="R74" s="84"/>
      <c r="S74" s="88"/>
      <c r="T74" s="84"/>
      <c r="U74" s="84"/>
      <c r="V74" s="84"/>
      <c r="W74" s="84"/>
      <c r="X74" s="84"/>
      <c r="Y74" s="84"/>
      <c r="Z74" s="84"/>
      <c r="AA74" s="84"/>
      <c r="AB74" s="84"/>
      <c r="AC74" s="89"/>
      <c r="AD74" s="89"/>
      <c r="AE74" s="89"/>
      <c r="AF74" s="89"/>
      <c r="AG74" s="63"/>
      <c r="AH74" s="63"/>
      <c r="AI74" s="63"/>
      <c r="AJ74" s="63"/>
      <c r="AK74" s="63"/>
      <c r="AL74" s="63"/>
      <c r="AM74" s="63"/>
    </row>
    <row r="75" spans="1:39" ht="15" customHeight="1">
      <c r="A75" s="2"/>
      <c r="B75" s="2"/>
      <c r="C75" s="2"/>
      <c r="D75" s="4"/>
      <c r="E75" s="5"/>
      <c r="F75" s="2"/>
      <c r="G75" s="2"/>
      <c r="H75" s="2"/>
      <c r="I75" s="2"/>
      <c r="J75" s="2"/>
      <c r="K75" s="4"/>
      <c r="L75" s="2"/>
      <c r="M75" s="12"/>
      <c r="N75" s="87"/>
      <c r="O75" s="84"/>
      <c r="P75" s="86" t="s">
        <v>74</v>
      </c>
      <c r="Q75" s="84"/>
      <c r="R75" s="84"/>
      <c r="S75" s="88"/>
      <c r="T75" s="84"/>
      <c r="U75" s="84"/>
      <c r="V75" s="84"/>
      <c r="W75" s="84"/>
      <c r="X75" s="84"/>
      <c r="Y75" s="84"/>
      <c r="Z75" s="84"/>
      <c r="AA75" s="84"/>
      <c r="AB75" s="84"/>
      <c r="AC75" s="89"/>
      <c r="AD75" s="89"/>
      <c r="AE75" s="89"/>
      <c r="AF75" s="89"/>
      <c r="AG75" s="63"/>
      <c r="AH75" s="63"/>
      <c r="AI75" s="63"/>
      <c r="AJ75" s="63"/>
      <c r="AK75" s="63"/>
      <c r="AL75" s="63"/>
      <c r="AM75" s="63"/>
    </row>
    <row r="76" spans="1:39" ht="15" customHeight="1">
      <c r="A76" s="2"/>
      <c r="B76" s="2"/>
      <c r="C76" s="2"/>
      <c r="D76" s="4"/>
      <c r="E76" s="5"/>
      <c r="F76" s="2"/>
      <c r="G76" s="2"/>
      <c r="H76" s="2"/>
      <c r="I76" s="2"/>
      <c r="J76" s="2"/>
      <c r="K76" s="4"/>
      <c r="L76" s="2"/>
      <c r="M76" s="12"/>
      <c r="N76" s="87"/>
      <c r="O76" s="84"/>
      <c r="P76" s="86" t="s">
        <v>45</v>
      </c>
      <c r="Q76" s="84"/>
      <c r="R76" s="84"/>
      <c r="S76" s="88"/>
      <c r="T76" s="84"/>
      <c r="U76" s="84"/>
      <c r="V76" s="84"/>
      <c r="W76" s="84"/>
      <c r="X76" s="84"/>
      <c r="Y76" s="84"/>
      <c r="Z76" s="84"/>
      <c r="AA76" s="84"/>
      <c r="AB76" s="84"/>
      <c r="AC76" s="89"/>
      <c r="AD76" s="89"/>
      <c r="AE76" s="89"/>
      <c r="AF76" s="89"/>
      <c r="AG76" s="63"/>
      <c r="AH76" s="63"/>
      <c r="AI76" s="63"/>
      <c r="AJ76" s="63"/>
      <c r="AK76" s="63"/>
      <c r="AL76" s="63"/>
      <c r="AM76" s="63"/>
    </row>
    <row r="77" spans="8:38" ht="15" customHeight="1">
      <c r="H77" s="1"/>
      <c r="I77" s="1"/>
      <c r="J77" s="1"/>
      <c r="K77" s="1"/>
      <c r="L77" s="1"/>
      <c r="M77" s="10"/>
      <c r="N77" s="90">
        <v>2</v>
      </c>
      <c r="O77" s="2" t="s">
        <v>75</v>
      </c>
      <c r="P77" s="2"/>
      <c r="Q77" s="4"/>
      <c r="R77" s="2"/>
      <c r="S77" s="91"/>
      <c r="T77" s="2"/>
      <c r="U77" s="2"/>
      <c r="V77" s="2"/>
      <c r="W77" s="2"/>
      <c r="X77" s="2"/>
      <c r="Y77" s="2"/>
      <c r="Z77" s="2"/>
      <c r="AA77" s="2"/>
      <c r="AB77" s="2"/>
      <c r="AC77" s="2"/>
      <c r="AD77" s="92"/>
      <c r="AE77" s="92"/>
      <c r="AF77" s="89"/>
      <c r="AG77" s="10"/>
      <c r="AH77" s="10"/>
      <c r="AI77" s="10"/>
      <c r="AJ77" s="10"/>
      <c r="AK77" s="10"/>
      <c r="AL77" s="10"/>
    </row>
    <row r="78" spans="14:38" ht="15" customHeight="1">
      <c r="N78" s="93"/>
      <c r="O78" s="94"/>
      <c r="P78" s="4" t="s">
        <v>76</v>
      </c>
      <c r="Q78" s="4"/>
      <c r="R78" s="4"/>
      <c r="S78" s="95"/>
      <c r="T78" s="4"/>
      <c r="U78" s="4"/>
      <c r="V78" s="4"/>
      <c r="W78" s="4"/>
      <c r="X78" s="4"/>
      <c r="Y78" s="4"/>
      <c r="Z78" s="4"/>
      <c r="AA78" s="4"/>
      <c r="AB78" s="4"/>
      <c r="AC78" s="4"/>
      <c r="AD78" s="92"/>
      <c r="AE78" s="92"/>
      <c r="AF78" s="92"/>
      <c r="AG78" s="10"/>
      <c r="AH78" s="10"/>
      <c r="AI78" s="10"/>
      <c r="AJ78" s="10"/>
      <c r="AK78" s="10"/>
      <c r="AL78" s="10"/>
    </row>
    <row r="79" spans="14:32" ht="15" customHeight="1">
      <c r="N79" s="93">
        <v>3</v>
      </c>
      <c r="O79" s="4" t="s">
        <v>89</v>
      </c>
      <c r="P79" s="4"/>
      <c r="Q79" s="4"/>
      <c r="R79" s="4"/>
      <c r="S79" s="95"/>
      <c r="T79" s="4"/>
      <c r="U79" s="4"/>
      <c r="V79" s="4"/>
      <c r="W79" s="4"/>
      <c r="X79" s="4"/>
      <c r="Y79" s="4"/>
      <c r="Z79" s="4"/>
      <c r="AA79" s="4"/>
      <c r="AB79" s="4"/>
      <c r="AC79" s="4"/>
      <c r="AD79" s="92"/>
      <c r="AE79" s="92"/>
      <c r="AF79" s="92"/>
    </row>
    <row r="80" spans="14:32" ht="15" customHeight="1">
      <c r="N80" s="90">
        <v>4</v>
      </c>
      <c r="O80" s="2" t="s">
        <v>77</v>
      </c>
      <c r="P80" s="2"/>
      <c r="Q80" s="4"/>
      <c r="R80" s="2"/>
      <c r="S80" s="91"/>
      <c r="T80" s="2"/>
      <c r="U80" s="2"/>
      <c r="V80" s="2"/>
      <c r="W80" s="2"/>
      <c r="X80" s="2"/>
      <c r="Y80" s="2"/>
      <c r="Z80" s="2"/>
      <c r="AA80" s="2"/>
      <c r="AB80" s="2"/>
      <c r="AC80" s="2"/>
      <c r="AD80" s="92"/>
      <c r="AE80" s="92"/>
      <c r="AF80" s="89"/>
    </row>
    <row r="81" spans="14:32" ht="15" customHeight="1">
      <c r="N81" s="93"/>
      <c r="O81" s="94"/>
      <c r="P81" s="4" t="s">
        <v>78</v>
      </c>
      <c r="Q81" s="4"/>
      <c r="R81" s="4"/>
      <c r="S81" s="95"/>
      <c r="T81" s="4"/>
      <c r="U81" s="4"/>
      <c r="V81" s="4"/>
      <c r="W81" s="4"/>
      <c r="X81" s="4"/>
      <c r="Y81" s="4"/>
      <c r="Z81" s="4"/>
      <c r="AA81" s="4"/>
      <c r="AB81" s="4"/>
      <c r="AC81" s="4"/>
      <c r="AD81" s="92"/>
      <c r="AE81" s="92"/>
      <c r="AF81" s="89"/>
    </row>
    <row r="82" spans="14:32" ht="15" customHeight="1">
      <c r="N82" s="90"/>
      <c r="O82" s="94"/>
      <c r="P82" s="4" t="s">
        <v>99</v>
      </c>
      <c r="Q82" s="4"/>
      <c r="R82" s="2"/>
      <c r="S82" s="91"/>
      <c r="T82" s="2"/>
      <c r="U82" s="2"/>
      <c r="V82" s="2"/>
      <c r="W82" s="2"/>
      <c r="X82" s="2"/>
      <c r="Y82" s="2"/>
      <c r="Z82" s="2"/>
      <c r="AA82" s="2"/>
      <c r="AB82" s="2"/>
      <c r="AC82" s="2"/>
      <c r="AD82" s="92"/>
      <c r="AE82" s="92"/>
      <c r="AF82" s="89"/>
    </row>
    <row r="83" spans="14:32" ht="15" customHeight="1">
      <c r="N83" s="90">
        <v>5</v>
      </c>
      <c r="O83" s="2" t="s">
        <v>92</v>
      </c>
      <c r="P83" s="2"/>
      <c r="Q83" s="4"/>
      <c r="R83" s="2"/>
      <c r="S83" s="91"/>
      <c r="T83" s="2"/>
      <c r="U83" s="2"/>
      <c r="V83" s="2"/>
      <c r="W83" s="2"/>
      <c r="X83" s="2"/>
      <c r="Y83" s="2"/>
      <c r="Z83" s="2"/>
      <c r="AA83" s="2"/>
      <c r="AB83" s="2"/>
      <c r="AC83" s="2"/>
      <c r="AD83" s="92"/>
      <c r="AE83" s="92"/>
      <c r="AF83" s="89"/>
    </row>
    <row r="84" spans="14:32" ht="15" customHeight="1">
      <c r="N84" s="90"/>
      <c r="O84" s="94"/>
      <c r="P84" s="2" t="s">
        <v>91</v>
      </c>
      <c r="Q84" s="2"/>
      <c r="R84" s="2"/>
      <c r="S84" s="91"/>
      <c r="T84" s="2"/>
      <c r="U84" s="2"/>
      <c r="V84" s="2"/>
      <c r="W84" s="2"/>
      <c r="X84" s="2"/>
      <c r="Y84" s="2"/>
      <c r="Z84" s="2"/>
      <c r="AA84" s="2"/>
      <c r="AB84" s="2"/>
      <c r="AC84" s="2"/>
      <c r="AD84" s="92"/>
      <c r="AE84" s="92"/>
      <c r="AF84" s="89"/>
    </row>
    <row r="85" spans="14:32" ht="3.75" customHeight="1">
      <c r="N85" s="90"/>
      <c r="O85" s="2"/>
      <c r="P85" s="2"/>
      <c r="Q85" s="2"/>
      <c r="R85" s="2"/>
      <c r="S85" s="91"/>
      <c r="T85" s="2"/>
      <c r="U85" s="2"/>
      <c r="V85" s="2"/>
      <c r="W85" s="2"/>
      <c r="X85" s="2"/>
      <c r="Y85" s="2"/>
      <c r="Z85" s="2"/>
      <c r="AA85" s="2"/>
      <c r="AB85" s="2"/>
      <c r="AC85" s="2"/>
      <c r="AD85" s="92"/>
      <c r="AE85" s="92"/>
      <c r="AF85" s="89"/>
    </row>
    <row r="86" spans="14:32" ht="15" customHeight="1">
      <c r="N86" s="90"/>
      <c r="O86" s="2"/>
      <c r="P86" s="2"/>
      <c r="Q86" s="2"/>
      <c r="R86" s="140" t="s">
        <v>93</v>
      </c>
      <c r="S86" s="141"/>
      <c r="T86" s="141"/>
      <c r="U86" s="141"/>
      <c r="V86" s="141"/>
      <c r="W86" s="2"/>
      <c r="X86" s="2"/>
      <c r="Y86" s="2"/>
      <c r="Z86" s="2"/>
      <c r="AA86" s="2"/>
      <c r="AB86" s="2"/>
      <c r="AC86" s="2"/>
      <c r="AD86" s="92"/>
      <c r="AE86" s="92"/>
      <c r="AF86" s="89"/>
    </row>
    <row r="87" spans="14:32" ht="15" customHeight="1">
      <c r="N87" s="90"/>
      <c r="O87" s="2"/>
      <c r="P87" s="2"/>
      <c r="Q87" s="2"/>
      <c r="R87" s="96">
        <v>18000</v>
      </c>
      <c r="S87" s="96">
        <v>21000</v>
      </c>
      <c r="T87" s="96">
        <v>24000</v>
      </c>
      <c r="U87" s="96"/>
      <c r="V87" s="96">
        <v>27000</v>
      </c>
      <c r="W87" s="2"/>
      <c r="X87" s="2"/>
      <c r="Y87" s="2"/>
      <c r="Z87" s="2"/>
      <c r="AA87" s="2"/>
      <c r="AB87" s="2"/>
      <c r="AC87" s="2"/>
      <c r="AD87" s="92"/>
      <c r="AE87" s="92"/>
      <c r="AF87" s="89"/>
    </row>
    <row r="88" spans="14:32" ht="15" customHeight="1">
      <c r="N88" s="90"/>
      <c r="O88" s="2"/>
      <c r="P88" s="2"/>
      <c r="Q88" s="2"/>
      <c r="R88" s="97"/>
      <c r="S88" s="98"/>
      <c r="T88" s="97"/>
      <c r="U88" s="97"/>
      <c r="V88" s="97"/>
      <c r="W88" s="2"/>
      <c r="X88" s="2"/>
      <c r="Y88" s="2"/>
      <c r="Z88" s="2"/>
      <c r="AA88" s="2"/>
      <c r="AB88" s="2"/>
      <c r="AC88" s="2"/>
      <c r="AD88" s="92"/>
      <c r="AE88" s="92"/>
      <c r="AF88" s="89"/>
    </row>
    <row r="89" spans="14:32" ht="15" customHeight="1">
      <c r="N89" s="90"/>
      <c r="O89" s="2" t="s">
        <v>47</v>
      </c>
      <c r="P89" s="2"/>
      <c r="Q89" s="2"/>
      <c r="R89" s="99">
        <v>100</v>
      </c>
      <c r="S89" s="99">
        <v>135</v>
      </c>
      <c r="T89" s="99">
        <v>145</v>
      </c>
      <c r="U89" s="99"/>
      <c r="V89" s="99">
        <v>155</v>
      </c>
      <c r="W89" s="2"/>
      <c r="X89" s="2"/>
      <c r="Y89" s="2"/>
      <c r="Z89" s="2"/>
      <c r="AA89" s="2"/>
      <c r="AB89" s="2"/>
      <c r="AC89" s="2"/>
      <c r="AD89" s="92"/>
      <c r="AE89" s="92"/>
      <c r="AF89" s="89"/>
    </row>
    <row r="90" spans="14:32" ht="15" customHeight="1">
      <c r="N90" s="90"/>
      <c r="O90" s="2" t="s">
        <v>48</v>
      </c>
      <c r="P90" s="2"/>
      <c r="Q90" s="2"/>
      <c r="R90" s="99">
        <v>1000</v>
      </c>
      <c r="S90" s="99">
        <v>1200</v>
      </c>
      <c r="T90" s="99">
        <v>1300</v>
      </c>
      <c r="U90" s="99"/>
      <c r="V90" s="99">
        <v>1400</v>
      </c>
      <c r="W90" s="2"/>
      <c r="X90" s="2"/>
      <c r="Y90" s="2"/>
      <c r="Z90" s="2"/>
      <c r="AA90" s="2"/>
      <c r="AB90" s="2"/>
      <c r="AC90" s="2"/>
      <c r="AD90" s="92"/>
      <c r="AE90" s="92"/>
      <c r="AF90" s="89"/>
    </row>
    <row r="91" spans="14:32" ht="6" customHeight="1">
      <c r="N91" s="90"/>
      <c r="O91" s="2"/>
      <c r="P91" s="2"/>
      <c r="Q91" s="2"/>
      <c r="R91" s="2"/>
      <c r="S91" s="91"/>
      <c r="T91" s="2"/>
      <c r="U91" s="2"/>
      <c r="V91" s="2"/>
      <c r="W91" s="2"/>
      <c r="X91" s="2"/>
      <c r="Y91" s="2"/>
      <c r="Z91" s="2"/>
      <c r="AA91" s="2"/>
      <c r="AB91" s="2"/>
      <c r="AC91" s="2"/>
      <c r="AD91" s="92"/>
      <c r="AE91" s="92"/>
      <c r="AF91" s="89"/>
    </row>
    <row r="92" spans="14:32" ht="15" customHeight="1">
      <c r="N92" s="90">
        <v>6</v>
      </c>
      <c r="O92" s="2" t="s">
        <v>101</v>
      </c>
      <c r="P92" s="2"/>
      <c r="Q92" s="2"/>
      <c r="R92" s="2"/>
      <c r="S92" s="91"/>
      <c r="T92" s="2"/>
      <c r="U92" s="2"/>
      <c r="V92" s="2"/>
      <c r="W92" s="2"/>
      <c r="X92" s="2"/>
      <c r="Y92" s="2"/>
      <c r="Z92" s="2"/>
      <c r="AA92" s="2"/>
      <c r="AB92" s="2"/>
      <c r="AC92" s="2"/>
      <c r="AD92" s="92"/>
      <c r="AE92" s="92"/>
      <c r="AF92" s="89"/>
    </row>
    <row r="93" spans="14:32" ht="15" customHeight="1">
      <c r="N93" s="90"/>
      <c r="O93" s="94"/>
      <c r="P93" s="2" t="s">
        <v>102</v>
      </c>
      <c r="Q93" s="2"/>
      <c r="R93" s="2"/>
      <c r="S93" s="91"/>
      <c r="T93" s="2"/>
      <c r="U93" s="2"/>
      <c r="V93" s="2"/>
      <c r="W93" s="2"/>
      <c r="X93" s="2"/>
      <c r="Y93" s="2"/>
      <c r="Z93" s="2"/>
      <c r="AA93" s="2"/>
      <c r="AB93" s="2"/>
      <c r="AC93" s="2"/>
      <c r="AD93" s="92"/>
      <c r="AE93" s="92"/>
      <c r="AF93" s="89"/>
    </row>
    <row r="94" spans="14:32" ht="15" customHeight="1">
      <c r="N94" s="90">
        <v>7</v>
      </c>
      <c r="O94" s="2" t="s">
        <v>26</v>
      </c>
      <c r="P94" s="2"/>
      <c r="Q94" s="2"/>
      <c r="R94" s="2"/>
      <c r="S94" s="91"/>
      <c r="T94" s="2"/>
      <c r="U94" s="2"/>
      <c r="V94" s="2"/>
      <c r="W94" s="2"/>
      <c r="X94" s="2"/>
      <c r="Y94" s="2"/>
      <c r="Z94" s="2"/>
      <c r="AA94" s="2"/>
      <c r="AB94" s="2"/>
      <c r="AC94" s="2"/>
      <c r="AD94" s="92"/>
      <c r="AE94" s="92"/>
      <c r="AF94" s="89"/>
    </row>
    <row r="95" spans="14:32" ht="15" customHeight="1">
      <c r="N95" s="90"/>
      <c r="O95" s="94"/>
      <c r="P95" s="2" t="s">
        <v>49</v>
      </c>
      <c r="Q95" s="2"/>
      <c r="R95" s="2"/>
      <c r="S95" s="91"/>
      <c r="T95" s="2"/>
      <c r="U95" s="2"/>
      <c r="V95" s="2"/>
      <c r="W95" s="2"/>
      <c r="X95" s="2"/>
      <c r="Y95" s="2"/>
      <c r="Z95" s="2"/>
      <c r="AA95" s="2"/>
      <c r="AB95" s="2"/>
      <c r="AC95" s="2"/>
      <c r="AD95" s="92"/>
      <c r="AE95" s="92"/>
      <c r="AF95" s="89"/>
    </row>
    <row r="96" spans="14:32" ht="15" customHeight="1">
      <c r="N96" s="100"/>
      <c r="O96" s="101"/>
      <c r="P96" s="2" t="s">
        <v>100</v>
      </c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92"/>
      <c r="AE96" s="92"/>
      <c r="AF96" s="89"/>
    </row>
    <row r="97" spans="14:32" ht="15" customHeight="1">
      <c r="N97" s="100"/>
      <c r="O97" s="101"/>
      <c r="P97" s="2" t="s">
        <v>79</v>
      </c>
      <c r="Q97" s="2"/>
      <c r="R97" s="2"/>
      <c r="S97" s="91"/>
      <c r="T97" s="2"/>
      <c r="U97" s="2"/>
      <c r="V97" s="2"/>
      <c r="W97" s="2"/>
      <c r="X97" s="2"/>
      <c r="Y97" s="2"/>
      <c r="Z97" s="2"/>
      <c r="AA97" s="2"/>
      <c r="AB97" s="2"/>
      <c r="AC97" s="2"/>
      <c r="AD97" s="92"/>
      <c r="AE97" s="92"/>
      <c r="AF97" s="89"/>
    </row>
    <row r="98" spans="14:32" ht="15" customHeight="1">
      <c r="N98" s="100"/>
      <c r="O98" s="101"/>
      <c r="P98" s="2" t="s">
        <v>94</v>
      </c>
      <c r="Q98" s="2"/>
      <c r="R98" s="2"/>
      <c r="S98" s="91"/>
      <c r="T98" s="2"/>
      <c r="U98" s="2"/>
      <c r="V98" s="2"/>
      <c r="W98" s="2"/>
      <c r="X98" s="2"/>
      <c r="Y98" s="2"/>
      <c r="Z98" s="2"/>
      <c r="AA98" s="2"/>
      <c r="AB98" s="2"/>
      <c r="AC98" s="2"/>
      <c r="AD98" s="92"/>
      <c r="AE98" s="92"/>
      <c r="AF98" s="89"/>
    </row>
    <row r="99" spans="14:32" ht="15" customHeight="1">
      <c r="N99" s="100"/>
      <c r="O99" s="101"/>
      <c r="P99" s="2" t="s">
        <v>95</v>
      </c>
      <c r="Q99" s="2"/>
      <c r="R99" s="2"/>
      <c r="S99" s="91"/>
      <c r="T99" s="2"/>
      <c r="U99" s="2"/>
      <c r="V99" s="2"/>
      <c r="W99" s="2"/>
      <c r="X99" s="2"/>
      <c r="Y99" s="2"/>
      <c r="Z99" s="2"/>
      <c r="AA99" s="2"/>
      <c r="AB99" s="2"/>
      <c r="AC99" s="2"/>
      <c r="AD99" s="92"/>
      <c r="AE99" s="92"/>
      <c r="AF99" s="89"/>
    </row>
    <row r="100" spans="14:32" ht="5.25" customHeight="1">
      <c r="N100" s="90"/>
      <c r="O100" s="102"/>
      <c r="P100" s="102"/>
      <c r="Q100" s="103"/>
      <c r="R100" s="102"/>
      <c r="S100" s="104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5"/>
      <c r="AE100" s="105"/>
      <c r="AF100" s="106"/>
    </row>
    <row r="101" spans="14:32" ht="15" customHeight="1">
      <c r="N101" s="90"/>
      <c r="O101" s="107" t="s">
        <v>27</v>
      </c>
      <c r="P101" s="107"/>
      <c r="Q101" s="108" t="s">
        <v>28</v>
      </c>
      <c r="R101" s="107" t="s">
        <v>29</v>
      </c>
      <c r="S101" s="136">
        <v>18000</v>
      </c>
      <c r="T101" s="136"/>
      <c r="U101" s="109"/>
      <c r="V101" s="136">
        <v>21000</v>
      </c>
      <c r="W101" s="136"/>
      <c r="X101" s="109"/>
      <c r="Y101" s="136">
        <v>24000</v>
      </c>
      <c r="Z101" s="136"/>
      <c r="AA101" s="110"/>
      <c r="AB101" s="136">
        <v>27000</v>
      </c>
      <c r="AC101" s="136"/>
      <c r="AD101" s="105"/>
      <c r="AE101" s="105"/>
      <c r="AF101" s="106"/>
    </row>
    <row r="102" spans="14:32" ht="3.75" customHeight="1">
      <c r="N102" s="111"/>
      <c r="O102" s="112"/>
      <c r="P102" s="112"/>
      <c r="Q102" s="113"/>
      <c r="R102" s="112"/>
      <c r="S102" s="114"/>
      <c r="T102" s="112"/>
      <c r="U102" s="112"/>
      <c r="V102" s="112"/>
      <c r="W102" s="112"/>
      <c r="X102" s="112"/>
      <c r="Y102" s="112"/>
      <c r="Z102" s="112"/>
      <c r="AA102" s="112"/>
      <c r="AB102" s="112"/>
      <c r="AC102" s="112"/>
      <c r="AD102" s="92"/>
      <c r="AE102" s="92"/>
      <c r="AF102" s="89"/>
    </row>
    <row r="103" spans="14:32" ht="3.75" customHeight="1">
      <c r="N103" s="90"/>
      <c r="O103" s="2"/>
      <c r="P103" s="2"/>
      <c r="Q103" s="4"/>
      <c r="R103" s="2"/>
      <c r="S103" s="91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92"/>
      <c r="AE103" s="92"/>
      <c r="AF103" s="89"/>
    </row>
    <row r="104" spans="14:33" ht="15" customHeight="1">
      <c r="N104" s="90"/>
      <c r="O104" s="2" t="s">
        <v>30</v>
      </c>
      <c r="P104" s="2"/>
      <c r="Q104" s="115">
        <v>120</v>
      </c>
      <c r="R104" s="2" t="s">
        <v>44</v>
      </c>
      <c r="S104" s="116">
        <f>+T104+U104</f>
        <v>3.191</v>
      </c>
      <c r="T104" s="117">
        <v>1.881</v>
      </c>
      <c r="U104" s="117">
        <v>1.31</v>
      </c>
      <c r="V104" s="116">
        <f>+W104+X104</f>
        <v>3.279</v>
      </c>
      <c r="W104" s="117">
        <v>1.969</v>
      </c>
      <c r="X104" s="117">
        <v>1.31</v>
      </c>
      <c r="Y104" s="116">
        <f>+Z104+AA104</f>
        <v>3.345</v>
      </c>
      <c r="Z104" s="117">
        <v>2.035</v>
      </c>
      <c r="AA104" s="117">
        <v>1.31</v>
      </c>
      <c r="AB104" s="116">
        <f>+AC104+AD104</f>
        <v>3.378</v>
      </c>
      <c r="AC104" s="117">
        <v>2.068</v>
      </c>
      <c r="AD104" s="117">
        <v>1.31</v>
      </c>
      <c r="AE104" s="118"/>
      <c r="AF104" s="134"/>
      <c r="AG104" s="135"/>
    </row>
    <row r="105" spans="14:32" ht="15" customHeight="1">
      <c r="N105" s="90"/>
      <c r="O105" s="2" t="s">
        <v>8</v>
      </c>
      <c r="P105" s="2"/>
      <c r="Q105" s="120">
        <v>24.45</v>
      </c>
      <c r="R105" s="2" t="s">
        <v>44</v>
      </c>
      <c r="S105" s="116">
        <f aca="true" t="shared" si="5" ref="S105:S114">+T105+U105</f>
        <v>10.919999999999998</v>
      </c>
      <c r="T105" s="117">
        <v>8.62</v>
      </c>
      <c r="U105" s="117">
        <v>2.3</v>
      </c>
      <c r="V105" s="116">
        <f aca="true" t="shared" si="6" ref="V105:V114">+W105+X105</f>
        <v>12.41</v>
      </c>
      <c r="W105" s="117">
        <v>10.11</v>
      </c>
      <c r="X105" s="117">
        <v>2.3</v>
      </c>
      <c r="Y105" s="116">
        <f aca="true" t="shared" si="7" ref="Y105:Y114">+Z105+AA105</f>
        <v>13.09</v>
      </c>
      <c r="Z105" s="117">
        <v>10.79</v>
      </c>
      <c r="AA105" s="117">
        <v>2.3</v>
      </c>
      <c r="AB105" s="116">
        <f aca="true" t="shared" si="8" ref="AB105:AB114">+AC105+AD105</f>
        <v>13.86</v>
      </c>
      <c r="AC105" s="117">
        <v>11.56</v>
      </c>
      <c r="AD105" s="121">
        <v>2.3</v>
      </c>
      <c r="AE105" s="118"/>
      <c r="AF105" s="119"/>
    </row>
    <row r="106" spans="14:32" ht="15" customHeight="1">
      <c r="N106" s="90"/>
      <c r="O106" s="2" t="s">
        <v>7</v>
      </c>
      <c r="P106" s="2"/>
      <c r="Q106" s="115">
        <v>2.62</v>
      </c>
      <c r="R106" s="2" t="s">
        <v>87</v>
      </c>
      <c r="S106" s="123">
        <f t="shared" si="5"/>
        <v>55.77</v>
      </c>
      <c r="T106" s="124">
        <v>40.17</v>
      </c>
      <c r="U106" s="121">
        <v>15.6</v>
      </c>
      <c r="V106" s="123">
        <f t="shared" si="6"/>
        <v>62.11</v>
      </c>
      <c r="W106" s="124">
        <v>46.51</v>
      </c>
      <c r="X106" s="121">
        <v>15.6</v>
      </c>
      <c r="Y106" s="123">
        <f t="shared" si="7"/>
        <v>68.67999999999999</v>
      </c>
      <c r="Z106" s="124">
        <v>53.08</v>
      </c>
      <c r="AA106" s="121">
        <v>15.6</v>
      </c>
      <c r="AB106" s="123">
        <f t="shared" si="8"/>
        <v>74.78999999999999</v>
      </c>
      <c r="AC106" s="124">
        <v>59.19</v>
      </c>
      <c r="AD106" s="121">
        <v>15.6</v>
      </c>
      <c r="AE106" s="118"/>
      <c r="AF106" s="119"/>
    </row>
    <row r="107" spans="14:32" ht="15" customHeight="1">
      <c r="N107" s="90"/>
      <c r="O107" s="2" t="s">
        <v>34</v>
      </c>
      <c r="P107" s="2"/>
      <c r="Q107" s="115">
        <v>0.1</v>
      </c>
      <c r="R107" s="2" t="s">
        <v>86</v>
      </c>
      <c r="S107" s="123">
        <f t="shared" si="5"/>
        <v>2626</v>
      </c>
      <c r="T107" s="124">
        <v>2457</v>
      </c>
      <c r="U107" s="121">
        <v>169</v>
      </c>
      <c r="V107" s="123">
        <f t="shared" si="6"/>
        <v>2983</v>
      </c>
      <c r="W107" s="124">
        <v>2814</v>
      </c>
      <c r="X107" s="121">
        <v>169</v>
      </c>
      <c r="Y107" s="123">
        <f t="shared" si="7"/>
        <v>3344</v>
      </c>
      <c r="Z107" s="124">
        <v>3175</v>
      </c>
      <c r="AA107" s="121">
        <v>169</v>
      </c>
      <c r="AB107" s="123">
        <f t="shared" si="8"/>
        <v>3712</v>
      </c>
      <c r="AC107" s="124">
        <v>3543</v>
      </c>
      <c r="AD107" s="121">
        <v>169</v>
      </c>
      <c r="AE107" s="118"/>
      <c r="AF107" s="119"/>
    </row>
    <row r="108" spans="14:32" ht="15" customHeight="1">
      <c r="N108" s="90"/>
      <c r="O108" s="2" t="s">
        <v>35</v>
      </c>
      <c r="P108" s="2"/>
      <c r="Q108" s="4">
        <v>0.16</v>
      </c>
      <c r="R108" s="2" t="s">
        <v>86</v>
      </c>
      <c r="S108" s="123">
        <f t="shared" si="5"/>
        <v>37.54</v>
      </c>
      <c r="T108" s="124">
        <v>37.54</v>
      </c>
      <c r="U108" s="122">
        <v>0</v>
      </c>
      <c r="V108" s="123">
        <f t="shared" si="6"/>
        <v>43.83</v>
      </c>
      <c r="W108" s="124">
        <v>43.83</v>
      </c>
      <c r="X108" s="122">
        <v>0</v>
      </c>
      <c r="Y108" s="123">
        <f t="shared" si="7"/>
        <v>50.1</v>
      </c>
      <c r="Z108" s="124">
        <v>50.1</v>
      </c>
      <c r="AA108" s="122">
        <v>0</v>
      </c>
      <c r="AB108" s="123">
        <f t="shared" si="8"/>
        <v>56.39</v>
      </c>
      <c r="AC108" s="124">
        <v>56.39</v>
      </c>
      <c r="AD108" s="122">
        <v>0</v>
      </c>
      <c r="AE108" s="118"/>
      <c r="AF108" s="119"/>
    </row>
    <row r="109" spans="14:32" ht="15" customHeight="1">
      <c r="N109" s="90"/>
      <c r="O109" s="2" t="s">
        <v>36</v>
      </c>
      <c r="P109" s="2"/>
      <c r="Q109" s="4">
        <v>0.05</v>
      </c>
      <c r="R109" s="2" t="s">
        <v>86</v>
      </c>
      <c r="S109" s="123">
        <f t="shared" si="5"/>
        <v>167.6</v>
      </c>
      <c r="T109" s="124">
        <v>147.5</v>
      </c>
      <c r="U109" s="122">
        <v>20.1</v>
      </c>
      <c r="V109" s="123">
        <f t="shared" si="6"/>
        <v>154.04999999999998</v>
      </c>
      <c r="W109" s="124">
        <v>133.95</v>
      </c>
      <c r="X109" s="122">
        <v>20.1</v>
      </c>
      <c r="Y109" s="123">
        <f t="shared" si="7"/>
        <v>171.46</v>
      </c>
      <c r="Z109" s="124">
        <v>151.36</v>
      </c>
      <c r="AA109" s="122">
        <v>20.1</v>
      </c>
      <c r="AB109" s="123">
        <f t="shared" si="8"/>
        <v>161.67</v>
      </c>
      <c r="AC109" s="124">
        <v>141.57</v>
      </c>
      <c r="AD109" s="122">
        <v>20.1</v>
      </c>
      <c r="AE109" s="118"/>
      <c r="AF109" s="119"/>
    </row>
    <row r="110" spans="14:32" ht="15" customHeight="1">
      <c r="N110" s="90"/>
      <c r="O110" s="2" t="s">
        <v>37</v>
      </c>
      <c r="P110" s="2"/>
      <c r="Q110" s="4">
        <v>0.21</v>
      </c>
      <c r="R110" s="2" t="s">
        <v>86</v>
      </c>
      <c r="S110" s="123">
        <f t="shared" si="5"/>
        <v>14.16</v>
      </c>
      <c r="T110" s="124">
        <v>14.16</v>
      </c>
      <c r="U110" s="122"/>
      <c r="V110" s="123">
        <f t="shared" si="6"/>
        <v>14.11</v>
      </c>
      <c r="W110" s="124">
        <v>14.11</v>
      </c>
      <c r="X110" s="122"/>
      <c r="Y110" s="123">
        <f t="shared" si="7"/>
        <v>14.11</v>
      </c>
      <c r="Z110" s="124">
        <v>14.11</v>
      </c>
      <c r="AA110" s="122"/>
      <c r="AB110" s="123">
        <f t="shared" si="8"/>
        <v>14.11</v>
      </c>
      <c r="AC110" s="124">
        <v>14.11</v>
      </c>
      <c r="AD110" s="122"/>
      <c r="AE110" s="118"/>
      <c r="AF110" s="119"/>
    </row>
    <row r="111" spans="14:32" ht="15" customHeight="1">
      <c r="N111" s="90"/>
      <c r="O111" s="2" t="s">
        <v>38</v>
      </c>
      <c r="P111" s="2"/>
      <c r="Q111" s="4">
        <v>0.12</v>
      </c>
      <c r="R111" s="2" t="s">
        <v>86</v>
      </c>
      <c r="S111" s="123">
        <f t="shared" si="5"/>
        <v>144.66</v>
      </c>
      <c r="T111" s="124">
        <v>125.66</v>
      </c>
      <c r="U111" s="122">
        <v>19</v>
      </c>
      <c r="V111" s="123">
        <f t="shared" si="6"/>
        <v>144.66</v>
      </c>
      <c r="W111" s="124">
        <v>125.66</v>
      </c>
      <c r="X111" s="122">
        <v>19</v>
      </c>
      <c r="Y111" s="123">
        <f t="shared" si="7"/>
        <v>144.67000000000002</v>
      </c>
      <c r="Z111" s="124">
        <v>125.67</v>
      </c>
      <c r="AA111" s="122">
        <v>19</v>
      </c>
      <c r="AB111" s="123">
        <f t="shared" si="8"/>
        <v>144.66</v>
      </c>
      <c r="AC111" s="124">
        <v>125.66</v>
      </c>
      <c r="AD111" s="122">
        <v>19</v>
      </c>
      <c r="AE111" s="118"/>
      <c r="AF111" s="119"/>
    </row>
    <row r="112" spans="14:32" ht="15" customHeight="1">
      <c r="N112" s="90"/>
      <c r="O112" s="2" t="s">
        <v>39</v>
      </c>
      <c r="P112" s="2"/>
      <c r="Q112" s="95">
        <v>0.2</v>
      </c>
      <c r="R112" s="2" t="s">
        <v>86</v>
      </c>
      <c r="S112" s="123">
        <f t="shared" si="5"/>
        <v>138.26999999999998</v>
      </c>
      <c r="T112" s="124">
        <v>119.27</v>
      </c>
      <c r="U112" s="122">
        <v>19</v>
      </c>
      <c r="V112" s="123">
        <f t="shared" si="6"/>
        <v>138.26999999999998</v>
      </c>
      <c r="W112" s="124">
        <v>119.27</v>
      </c>
      <c r="X112" s="122">
        <v>19</v>
      </c>
      <c r="Y112" s="123">
        <f t="shared" si="7"/>
        <v>138.26999999999998</v>
      </c>
      <c r="Z112" s="124">
        <v>119.27</v>
      </c>
      <c r="AA112" s="122">
        <v>19</v>
      </c>
      <c r="AB112" s="123">
        <f t="shared" si="8"/>
        <v>143.06</v>
      </c>
      <c r="AC112" s="124">
        <v>124.06</v>
      </c>
      <c r="AD112" s="122">
        <v>19</v>
      </c>
      <c r="AE112" s="118"/>
      <c r="AF112" s="119"/>
    </row>
    <row r="113" spans="14:32" ht="15" customHeight="1">
      <c r="N113" s="90"/>
      <c r="O113" s="2" t="s">
        <v>80</v>
      </c>
      <c r="P113" s="2"/>
      <c r="Q113" s="95">
        <v>0.36</v>
      </c>
      <c r="R113" s="2" t="s">
        <v>86</v>
      </c>
      <c r="S113" s="123">
        <v>24</v>
      </c>
      <c r="T113" s="124">
        <v>24</v>
      </c>
      <c r="U113" s="122">
        <v>67.3</v>
      </c>
      <c r="V113" s="123">
        <v>24</v>
      </c>
      <c r="W113" s="124">
        <v>24</v>
      </c>
      <c r="X113" s="122">
        <v>67.3</v>
      </c>
      <c r="Y113" s="123">
        <v>25</v>
      </c>
      <c r="Z113" s="124">
        <v>25</v>
      </c>
      <c r="AA113" s="122">
        <v>67.3</v>
      </c>
      <c r="AB113" s="123">
        <v>25</v>
      </c>
      <c r="AC113" s="124">
        <v>25</v>
      </c>
      <c r="AD113" s="122">
        <v>67.3</v>
      </c>
      <c r="AE113" s="118"/>
      <c r="AF113" s="119"/>
    </row>
    <row r="114" spans="14:32" ht="15" customHeight="1">
      <c r="N114" s="90"/>
      <c r="O114" s="2" t="s">
        <v>68</v>
      </c>
      <c r="P114" s="2"/>
      <c r="Q114" s="4">
        <v>0.4</v>
      </c>
      <c r="R114" s="2" t="s">
        <v>86</v>
      </c>
      <c r="S114" s="123">
        <f t="shared" si="5"/>
        <v>20.5</v>
      </c>
      <c r="T114" s="124">
        <v>16</v>
      </c>
      <c r="U114" s="122">
        <v>4.5</v>
      </c>
      <c r="V114" s="123">
        <f t="shared" si="6"/>
        <v>20.5</v>
      </c>
      <c r="W114" s="124">
        <v>16</v>
      </c>
      <c r="X114" s="122">
        <v>4.5</v>
      </c>
      <c r="Y114" s="123">
        <f t="shared" si="7"/>
        <v>20.5</v>
      </c>
      <c r="Z114" s="124">
        <v>16</v>
      </c>
      <c r="AA114" s="122">
        <v>4.5</v>
      </c>
      <c r="AB114" s="123">
        <f t="shared" si="8"/>
        <v>20.5</v>
      </c>
      <c r="AC114" s="124">
        <v>16</v>
      </c>
      <c r="AD114" s="122">
        <v>4.5</v>
      </c>
      <c r="AE114" s="118"/>
      <c r="AF114" s="119"/>
    </row>
    <row r="115" spans="14:32" ht="15" customHeight="1">
      <c r="N115" s="90"/>
      <c r="O115" s="2" t="s">
        <v>70</v>
      </c>
      <c r="P115" s="2"/>
      <c r="Q115" s="4">
        <v>0.45</v>
      </c>
      <c r="R115" s="2" t="s">
        <v>86</v>
      </c>
      <c r="S115" s="123">
        <v>0</v>
      </c>
      <c r="T115" s="124">
        <v>0</v>
      </c>
      <c r="U115" s="122"/>
      <c r="V115" s="123">
        <v>0</v>
      </c>
      <c r="W115" s="124">
        <v>0</v>
      </c>
      <c r="X115" s="122"/>
      <c r="Y115" s="123">
        <v>174</v>
      </c>
      <c r="Z115" s="124">
        <v>174</v>
      </c>
      <c r="AA115" s="122"/>
      <c r="AB115" s="123">
        <v>174</v>
      </c>
      <c r="AC115" s="124">
        <v>174</v>
      </c>
      <c r="AD115" s="122"/>
      <c r="AE115" s="118"/>
      <c r="AF115" s="119"/>
    </row>
    <row r="116" spans="14:32" ht="15" customHeight="1">
      <c r="N116" s="90"/>
      <c r="O116" s="112" t="s">
        <v>9</v>
      </c>
      <c r="P116" s="112"/>
      <c r="Q116" s="113">
        <v>0.85</v>
      </c>
      <c r="R116" s="112" t="s">
        <v>86</v>
      </c>
      <c r="S116" s="125">
        <f>+T116+U116</f>
        <v>15.2</v>
      </c>
      <c r="T116" s="126"/>
      <c r="U116" s="127">
        <v>15.2</v>
      </c>
      <c r="V116" s="125">
        <f>+W116+X116</f>
        <v>15.2</v>
      </c>
      <c r="W116" s="128"/>
      <c r="X116" s="127">
        <v>15.2</v>
      </c>
      <c r="Y116" s="125">
        <f>+Z116+AA116</f>
        <v>15.2</v>
      </c>
      <c r="Z116" s="126"/>
      <c r="AA116" s="127">
        <v>15.2</v>
      </c>
      <c r="AB116" s="125">
        <f>+AC116+AD116</f>
        <v>15.2</v>
      </c>
      <c r="AC116" s="126"/>
      <c r="AD116" s="129">
        <v>15.2</v>
      </c>
      <c r="AE116" s="118"/>
      <c r="AF116" s="119"/>
    </row>
    <row r="117" spans="14:32" ht="6" customHeight="1">
      <c r="N117" s="93"/>
      <c r="O117" s="4"/>
      <c r="P117" s="4"/>
      <c r="Q117" s="4"/>
      <c r="R117" s="4"/>
      <c r="S117" s="95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92"/>
      <c r="AE117" s="92"/>
      <c r="AF117" s="89"/>
    </row>
    <row r="118" spans="14:32" ht="15" customHeight="1">
      <c r="N118" s="90">
        <v>8</v>
      </c>
      <c r="O118" s="2" t="s">
        <v>43</v>
      </c>
      <c r="P118" s="2"/>
      <c r="Q118" s="4"/>
      <c r="R118" s="2"/>
      <c r="S118" s="91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92"/>
      <c r="AE118" s="92"/>
      <c r="AF118" s="89"/>
    </row>
    <row r="119" spans="14:32" ht="15" customHeight="1">
      <c r="N119" s="90">
        <v>9</v>
      </c>
      <c r="O119" s="2" t="s">
        <v>81</v>
      </c>
      <c r="P119" s="2"/>
      <c r="Q119" s="4"/>
      <c r="R119" s="2"/>
      <c r="S119" s="91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92"/>
      <c r="AE119" s="92"/>
      <c r="AF119" s="89"/>
    </row>
    <row r="120" spans="14:32" ht="15" customHeight="1">
      <c r="N120" s="90"/>
      <c r="O120" s="2"/>
      <c r="P120" s="2" t="s">
        <v>82</v>
      </c>
      <c r="Q120" s="4"/>
      <c r="R120" s="2"/>
      <c r="S120" s="91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92"/>
      <c r="AE120" s="92"/>
      <c r="AF120" s="89"/>
    </row>
    <row r="121" spans="14:32" ht="15" customHeight="1">
      <c r="N121" s="93">
        <v>10</v>
      </c>
      <c r="O121" s="4" t="s">
        <v>103</v>
      </c>
      <c r="P121" s="4"/>
      <c r="Q121" s="4"/>
      <c r="R121" s="4"/>
      <c r="S121" s="95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92"/>
      <c r="AE121" s="92"/>
      <c r="AF121" s="89"/>
    </row>
    <row r="122" spans="14:32" ht="15" customHeight="1">
      <c r="N122" s="93"/>
      <c r="O122" s="94"/>
      <c r="P122" s="4" t="s">
        <v>97</v>
      </c>
      <c r="Q122" s="4"/>
      <c r="R122" s="4"/>
      <c r="S122" s="95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92"/>
      <c r="AE122" s="92"/>
      <c r="AF122" s="89"/>
    </row>
    <row r="123" spans="14:32" ht="15" customHeight="1">
      <c r="N123" s="130">
        <v>11</v>
      </c>
      <c r="O123" s="83" t="s">
        <v>83</v>
      </c>
      <c r="P123" s="83"/>
      <c r="Q123" s="83"/>
      <c r="R123" s="83"/>
      <c r="S123" s="131"/>
      <c r="T123" s="83"/>
      <c r="U123" s="83"/>
      <c r="V123" s="83"/>
      <c r="W123" s="86"/>
      <c r="X123" s="86"/>
      <c r="Y123" s="86"/>
      <c r="Z123" s="4"/>
      <c r="AA123" s="4"/>
      <c r="AB123" s="4"/>
      <c r="AC123" s="4"/>
      <c r="AD123" s="92"/>
      <c r="AE123" s="92"/>
      <c r="AF123" s="89"/>
    </row>
    <row r="124" spans="14:32" ht="15" customHeight="1">
      <c r="N124" s="132"/>
      <c r="O124" s="89"/>
      <c r="P124" s="84" t="s">
        <v>84</v>
      </c>
      <c r="Q124" s="84"/>
      <c r="R124" s="86"/>
      <c r="S124" s="133"/>
      <c r="T124" s="84"/>
      <c r="U124" s="84"/>
      <c r="V124" s="84"/>
      <c r="W124" s="86"/>
      <c r="X124" s="86"/>
      <c r="Y124" s="86"/>
      <c r="Z124" s="4"/>
      <c r="AA124" s="4"/>
      <c r="AB124" s="4"/>
      <c r="AC124" s="4"/>
      <c r="AD124" s="92"/>
      <c r="AE124" s="92"/>
      <c r="AF124" s="89"/>
    </row>
    <row r="125" spans="14:32" ht="15" customHeight="1">
      <c r="N125" s="93">
        <v>12</v>
      </c>
      <c r="O125" s="4" t="s">
        <v>104</v>
      </c>
      <c r="P125" s="4"/>
      <c r="Q125" s="4"/>
      <c r="R125" s="4"/>
      <c r="S125" s="95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92"/>
      <c r="AE125" s="92"/>
      <c r="AF125" s="89"/>
    </row>
    <row r="126" spans="14:32" ht="15" customHeight="1">
      <c r="N126" s="93"/>
      <c r="O126" s="94"/>
      <c r="P126" s="4" t="s">
        <v>51</v>
      </c>
      <c r="Q126" s="4"/>
      <c r="R126" s="4"/>
      <c r="S126" s="95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92"/>
      <c r="AE126" s="92"/>
      <c r="AF126" s="89"/>
    </row>
    <row r="127" spans="14:32" ht="15" customHeight="1">
      <c r="N127" s="93"/>
      <c r="O127" s="94"/>
      <c r="P127" s="4" t="s">
        <v>31</v>
      </c>
      <c r="Q127" s="4"/>
      <c r="R127" s="4"/>
      <c r="S127" s="95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92"/>
      <c r="AE127" s="92"/>
      <c r="AF127" s="89"/>
    </row>
    <row r="128" spans="14:32" ht="15" customHeight="1">
      <c r="N128" s="93"/>
      <c r="O128" s="94"/>
      <c r="P128" s="4" t="s">
        <v>85</v>
      </c>
      <c r="Q128" s="4"/>
      <c r="R128" s="4"/>
      <c r="S128" s="95"/>
      <c r="T128" s="4"/>
      <c r="U128" s="4"/>
      <c r="V128" s="4"/>
      <c r="W128" s="2"/>
      <c r="X128" s="2"/>
      <c r="Y128" s="2"/>
      <c r="Z128" s="2"/>
      <c r="AA128" s="2"/>
      <c r="AB128" s="2"/>
      <c r="AC128" s="2"/>
      <c r="AD128" s="92"/>
      <c r="AE128" s="92"/>
      <c r="AF128" s="89"/>
    </row>
    <row r="129" spans="14:32" ht="15" customHeight="1">
      <c r="N129" s="90">
        <v>13</v>
      </c>
      <c r="O129" s="2" t="s">
        <v>52</v>
      </c>
      <c r="P129" s="2"/>
      <c r="Q129" s="4"/>
      <c r="R129" s="2"/>
      <c r="S129" s="91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92"/>
      <c r="AE129" s="92"/>
      <c r="AF129" s="89"/>
    </row>
    <row r="130" spans="14:32" ht="15" customHeight="1">
      <c r="N130" s="90"/>
      <c r="O130" s="94"/>
      <c r="P130" s="2" t="s">
        <v>107</v>
      </c>
      <c r="Q130" s="4"/>
      <c r="R130" s="2"/>
      <c r="S130" s="91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92"/>
      <c r="AE130" s="92"/>
      <c r="AF130" s="89"/>
    </row>
    <row r="131" spans="14:32" ht="15" customHeight="1">
      <c r="N131" s="93"/>
      <c r="O131" s="94"/>
      <c r="P131" s="4" t="s">
        <v>106</v>
      </c>
      <c r="Q131" s="4"/>
      <c r="R131" s="4"/>
      <c r="S131" s="95"/>
      <c r="T131" s="4"/>
      <c r="U131" s="4"/>
      <c r="V131" s="4"/>
      <c r="W131" s="2"/>
      <c r="X131" s="2"/>
      <c r="Y131" s="2"/>
      <c r="Z131" s="2"/>
      <c r="AA131" s="2"/>
      <c r="AB131" s="2"/>
      <c r="AC131" s="2"/>
      <c r="AD131" s="92"/>
      <c r="AE131" s="92"/>
      <c r="AF131" s="89"/>
    </row>
    <row r="132" spans="14:32" ht="15" customHeight="1">
      <c r="N132" s="93"/>
      <c r="O132" s="94"/>
      <c r="P132" s="86" t="s">
        <v>105</v>
      </c>
      <c r="Q132" s="4"/>
      <c r="R132" s="4"/>
      <c r="S132" s="95"/>
      <c r="T132" s="4"/>
      <c r="U132" s="4"/>
      <c r="V132" s="4"/>
      <c r="W132" s="2"/>
      <c r="X132" s="2"/>
      <c r="Y132" s="2"/>
      <c r="Z132" s="2"/>
      <c r="AA132" s="2"/>
      <c r="AB132" s="2"/>
      <c r="AC132" s="2"/>
      <c r="AD132" s="92"/>
      <c r="AE132" s="92"/>
      <c r="AF132" s="89"/>
    </row>
    <row r="133" spans="14:32" ht="15" customHeight="1">
      <c r="N133" s="90">
        <v>14</v>
      </c>
      <c r="O133" s="2" t="s">
        <v>53</v>
      </c>
      <c r="P133" s="2"/>
      <c r="Q133" s="4"/>
      <c r="R133" s="2"/>
      <c r="S133" s="91"/>
      <c r="T133" s="2"/>
      <c r="U133" s="2"/>
      <c r="V133" s="2"/>
      <c r="W133" s="4"/>
      <c r="X133" s="4"/>
      <c r="Y133" s="4"/>
      <c r="Z133" s="4"/>
      <c r="AA133" s="4"/>
      <c r="AB133" s="4"/>
      <c r="AC133" s="4"/>
      <c r="AD133" s="92"/>
      <c r="AE133" s="92"/>
      <c r="AF133" s="89"/>
    </row>
    <row r="134" spans="14:32" ht="15" customHeight="1">
      <c r="N134" s="93"/>
      <c r="O134" s="94"/>
      <c r="P134" s="4" t="s">
        <v>108</v>
      </c>
      <c r="Q134" s="4"/>
      <c r="R134" s="4"/>
      <c r="S134" s="95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92"/>
      <c r="AE134" s="92"/>
      <c r="AF134" s="89"/>
    </row>
    <row r="135" spans="14:32" ht="15" customHeight="1">
      <c r="N135" s="93"/>
      <c r="O135" s="94"/>
      <c r="P135" s="4" t="s">
        <v>109</v>
      </c>
      <c r="Q135" s="4"/>
      <c r="R135" s="4"/>
      <c r="S135" s="95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92"/>
      <c r="AE135" s="92"/>
      <c r="AF135" s="89"/>
    </row>
    <row r="136" spans="14:32" ht="15" customHeight="1">
      <c r="N136" s="93"/>
      <c r="O136" s="94"/>
      <c r="P136" s="86" t="s">
        <v>105</v>
      </c>
      <c r="Q136" s="4"/>
      <c r="R136" s="4"/>
      <c r="S136" s="95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92"/>
      <c r="AE136" s="92"/>
      <c r="AF136" s="89"/>
    </row>
    <row r="137" spans="14:32" ht="15" customHeight="1">
      <c r="N137" s="90">
        <v>15</v>
      </c>
      <c r="O137" s="2" t="s">
        <v>32</v>
      </c>
      <c r="P137" s="2"/>
      <c r="Q137" s="4"/>
      <c r="R137" s="2"/>
      <c r="S137" s="91"/>
      <c r="T137" s="2"/>
      <c r="U137" s="2"/>
      <c r="V137" s="2"/>
      <c r="W137" s="92"/>
      <c r="X137" s="92"/>
      <c r="Y137" s="92"/>
      <c r="Z137" s="92"/>
      <c r="AA137" s="92"/>
      <c r="AB137" s="92"/>
      <c r="AC137" s="92"/>
      <c r="AD137" s="92"/>
      <c r="AE137" s="92"/>
      <c r="AF137" s="89"/>
    </row>
    <row r="138" spans="14:31" ht="15" customHeight="1">
      <c r="N138" s="75"/>
      <c r="O138" s="13"/>
      <c r="P138" s="13"/>
      <c r="Q138" s="13"/>
      <c r="R138" s="13"/>
      <c r="S138" s="33"/>
      <c r="T138" s="13"/>
      <c r="U138" s="13"/>
      <c r="V138" s="13"/>
      <c r="W138" s="63"/>
      <c r="X138" s="63"/>
      <c r="Y138" s="63"/>
      <c r="Z138" s="63"/>
      <c r="AA138" s="63"/>
      <c r="AB138" s="63"/>
      <c r="AC138" s="63"/>
      <c r="AD138" s="63"/>
      <c r="AE138" s="63"/>
    </row>
    <row r="139" spans="14:31" ht="15" customHeight="1">
      <c r="N139" s="78"/>
      <c r="O139" s="63"/>
      <c r="P139" s="63"/>
      <c r="Q139" s="63"/>
      <c r="R139" s="63"/>
      <c r="S139" s="65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</row>
    <row r="140" spans="14:31" ht="18">
      <c r="N140" s="78"/>
      <c r="O140" s="63"/>
      <c r="P140" s="63"/>
      <c r="Q140" s="63"/>
      <c r="R140" s="63"/>
      <c r="S140" s="65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</row>
    <row r="141" ht="18.75">
      <c r="N141" s="75"/>
    </row>
    <row r="142" spans="1:14" ht="18.75">
      <c r="A142" s="2"/>
      <c r="B142" s="2"/>
      <c r="C142" s="4"/>
      <c r="D142" s="2"/>
      <c r="E142" s="2"/>
      <c r="F142" s="2"/>
      <c r="G142" s="2"/>
      <c r="H142" s="2"/>
      <c r="I142" s="2"/>
      <c r="J142" s="2"/>
      <c r="K142" s="2"/>
      <c r="L142" s="2"/>
      <c r="M142" s="12"/>
      <c r="N142" s="74"/>
    </row>
    <row r="143" spans="1:14" ht="18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0"/>
      <c r="N143" s="78"/>
    </row>
    <row r="144" spans="3:14" ht="18">
      <c r="C144" s="3"/>
      <c r="D144"/>
      <c r="E144"/>
      <c r="K144"/>
      <c r="N144" s="77"/>
    </row>
    <row r="145" spans="3:14" ht="18">
      <c r="C145" s="3"/>
      <c r="D145"/>
      <c r="E145"/>
      <c r="K145"/>
      <c r="N145" s="77"/>
    </row>
    <row r="146" spans="3:32" ht="18">
      <c r="C146" s="3"/>
      <c r="D146"/>
      <c r="E146"/>
      <c r="K146"/>
      <c r="N146" s="77"/>
      <c r="O146" s="10"/>
      <c r="P146" s="63"/>
      <c r="Q146" s="63"/>
      <c r="R146" s="63"/>
      <c r="S146" s="65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</row>
    <row r="147" spans="3:32" ht="18">
      <c r="C147" s="3"/>
      <c r="D147"/>
      <c r="E147"/>
      <c r="K147"/>
      <c r="N147" s="77"/>
      <c r="O147" s="10"/>
      <c r="P147" s="63"/>
      <c r="Q147" s="63"/>
      <c r="R147" s="63"/>
      <c r="S147" s="65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</row>
    <row r="148" spans="3:32" ht="18">
      <c r="C148" s="3"/>
      <c r="D148"/>
      <c r="E148"/>
      <c r="K148"/>
      <c r="N148" s="77"/>
      <c r="O148" s="10"/>
      <c r="P148" s="63"/>
      <c r="Q148" s="63"/>
      <c r="R148" s="63"/>
      <c r="S148" s="65"/>
      <c r="T148" s="63"/>
      <c r="U148" s="63"/>
      <c r="V148" s="63"/>
      <c r="W148" s="63"/>
      <c r="X148" s="63"/>
      <c r="Y148" s="79"/>
      <c r="Z148" s="79"/>
      <c r="AA148" s="79"/>
      <c r="AB148" s="79"/>
      <c r="AC148" s="79"/>
      <c r="AD148" s="79"/>
      <c r="AE148" s="79"/>
      <c r="AF148" s="10"/>
    </row>
    <row r="149" spans="3:32" ht="18">
      <c r="C149" s="3"/>
      <c r="D149"/>
      <c r="E149"/>
      <c r="K149"/>
      <c r="N149" s="77"/>
      <c r="O149" s="10"/>
      <c r="P149" s="63"/>
      <c r="Q149" s="63"/>
      <c r="R149" s="63"/>
      <c r="S149" s="65"/>
      <c r="T149" s="63"/>
      <c r="U149" s="63"/>
      <c r="V149" s="63"/>
      <c r="W149" s="63"/>
      <c r="X149" s="63"/>
      <c r="Y149" s="79"/>
      <c r="Z149" s="79"/>
      <c r="AA149" s="79"/>
      <c r="AB149" s="79"/>
      <c r="AC149" s="79"/>
      <c r="AD149" s="79"/>
      <c r="AE149" s="79"/>
      <c r="AF149" s="10"/>
    </row>
    <row r="150" spans="15:24" ht="18">
      <c r="O150" s="10"/>
      <c r="P150" s="10"/>
      <c r="Q150" s="79"/>
      <c r="R150" s="79"/>
      <c r="S150" s="80"/>
      <c r="T150" s="79"/>
      <c r="U150" s="79"/>
      <c r="V150" s="79"/>
      <c r="W150" s="79"/>
      <c r="X150" s="79"/>
    </row>
    <row r="151" spans="15:24" ht="18.75">
      <c r="O151" s="13"/>
      <c r="P151" s="13"/>
      <c r="Q151" s="13"/>
      <c r="R151" s="13"/>
      <c r="S151" s="32"/>
      <c r="T151" s="10"/>
      <c r="U151" s="10"/>
      <c r="W151" s="79"/>
      <c r="X151" s="79"/>
    </row>
    <row r="152" spans="15:21" ht="18.75">
      <c r="O152" s="13"/>
      <c r="P152" s="13"/>
      <c r="Q152" s="13"/>
      <c r="R152" s="13"/>
      <c r="S152" s="32"/>
      <c r="T152" s="10"/>
      <c r="U152" s="10"/>
    </row>
    <row r="153" spans="15:21" ht="18.75">
      <c r="O153" s="13"/>
      <c r="P153" s="13"/>
      <c r="Q153" s="13"/>
      <c r="R153" s="13"/>
      <c r="S153" s="32"/>
      <c r="T153" s="10"/>
      <c r="U153" s="10"/>
    </row>
    <row r="154" spans="15:21" ht="18.75">
      <c r="O154" s="13"/>
      <c r="P154" s="13"/>
      <c r="Q154" s="13"/>
      <c r="R154" s="13"/>
      <c r="S154" s="33"/>
      <c r="T154" s="10"/>
      <c r="U154" s="10"/>
    </row>
    <row r="155" spans="15:21" ht="18.75">
      <c r="O155" s="13"/>
      <c r="P155" s="13"/>
      <c r="Q155" s="13"/>
      <c r="R155" s="13"/>
      <c r="S155" s="32"/>
      <c r="T155" s="10"/>
      <c r="U155" s="10"/>
    </row>
    <row r="156" spans="15:21" ht="18.75">
      <c r="O156" s="13"/>
      <c r="P156" s="13"/>
      <c r="Q156" s="13"/>
      <c r="R156" s="13"/>
      <c r="S156" s="33"/>
      <c r="T156" s="10"/>
      <c r="U156" s="10"/>
    </row>
  </sheetData>
  <mergeCells count="11">
    <mergeCell ref="D3:L3"/>
    <mergeCell ref="D4:L4"/>
    <mergeCell ref="E8:F8"/>
    <mergeCell ref="E9:F9"/>
    <mergeCell ref="Y101:Z101"/>
    <mergeCell ref="AB101:AC101"/>
    <mergeCell ref="G8:J8"/>
    <mergeCell ref="G66:J66"/>
    <mergeCell ref="R86:V86"/>
    <mergeCell ref="S101:T101"/>
    <mergeCell ref="V101:W101"/>
  </mergeCells>
  <printOptions horizontalCentered="1"/>
  <pageMargins left="0.5" right="0.5" top="0.49" bottom="0.5" header="0.5" footer="0.5"/>
  <pageSetup horizontalDpi="300" verticalDpi="300" orientation="portrait" scale="76" r:id="rId3"/>
  <rowBreaks count="1" manualBreakCount="1">
    <brk id="72" max="32" man="1"/>
  </rowBreaks>
  <colBreaks count="1" manualBreakCount="1">
    <brk id="13" max="131" man="1"/>
  </colBreaks>
  <legacyDrawing r:id="rId2"/>
  <oleObjects>
    <oleObject progId="Image" shapeId="14132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Ohio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Moore</dc:creator>
  <cp:keywords/>
  <dc:description/>
  <cp:lastModifiedBy>Robert Moore</cp:lastModifiedBy>
  <cp:lastPrinted>2000-03-31T20:44:01Z</cp:lastPrinted>
  <dcterms:created xsi:type="dcterms:W3CDTF">1999-02-08T16:01:09Z</dcterms:created>
  <dcterms:modified xsi:type="dcterms:W3CDTF">2003-11-06T19:50:46Z</dcterms:modified>
  <cp:category/>
  <cp:version/>
  <cp:contentType/>
  <cp:contentStatus/>
</cp:coreProperties>
</file>