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20340" windowHeight="7200"/>
  </bookViews>
  <sheets>
    <sheet name="Yearling Steer" sheetId="1" r:id="rId1"/>
    <sheet name="Buildings and Equipment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2" l="1"/>
  <c r="E25" i="2"/>
  <c r="D25" i="2"/>
  <c r="F25" i="2"/>
  <c r="C24" i="2"/>
  <c r="E24" i="2"/>
  <c r="D24" i="2"/>
  <c r="F24" i="2"/>
  <c r="C12" i="2"/>
  <c r="E12" i="2"/>
  <c r="D12" i="2"/>
  <c r="F12" i="2"/>
  <c r="C11" i="2"/>
  <c r="E11" i="2"/>
  <c r="D11" i="2"/>
  <c r="F11" i="2"/>
  <c r="C10" i="2"/>
  <c r="E10" i="2"/>
  <c r="D10" i="2"/>
  <c r="F10" i="2"/>
  <c r="C9" i="2"/>
  <c r="E9" i="2"/>
  <c r="D9" i="2"/>
  <c r="F9" i="2"/>
  <c r="C8" i="2"/>
  <c r="E8" i="2"/>
  <c r="D8" i="2"/>
  <c r="F8" i="2"/>
  <c r="C7" i="2"/>
  <c r="E7" i="2"/>
  <c r="D7" i="2"/>
  <c r="F7" i="2"/>
  <c r="C6" i="2"/>
  <c r="E6" i="2"/>
  <c r="D6" i="2"/>
  <c r="F6" i="2"/>
  <c r="C5" i="2"/>
  <c r="E5" i="2"/>
  <c r="D5" i="2"/>
  <c r="F5" i="2"/>
  <c r="C4" i="2"/>
  <c r="E4" i="2"/>
  <c r="D4" i="2"/>
  <c r="F4" i="2"/>
  <c r="C3" i="2"/>
  <c r="E3" i="2"/>
  <c r="D3" i="2"/>
  <c r="F3" i="2"/>
  <c r="N16" i="1"/>
  <c r="N20" i="1"/>
  <c r="N19" i="1"/>
  <c r="N18" i="1"/>
  <c r="N17" i="1"/>
  <c r="N21" i="1"/>
  <c r="M20" i="1"/>
  <c r="M19" i="1"/>
  <c r="M18" i="1"/>
  <c r="M17" i="1"/>
  <c r="I25" i="2"/>
  <c r="I24" i="2"/>
  <c r="I5" i="2"/>
  <c r="I6" i="2"/>
  <c r="I7" i="2"/>
  <c r="I8" i="2"/>
  <c r="I9" i="2"/>
  <c r="I10" i="2"/>
  <c r="I11" i="2"/>
  <c r="I12" i="2"/>
  <c r="I4" i="2"/>
  <c r="I3" i="2"/>
  <c r="N11" i="1"/>
  <c r="M11" i="1"/>
  <c r="N26" i="1"/>
  <c r="M26" i="1"/>
  <c r="M16" i="1"/>
  <c r="M21" i="1"/>
  <c r="N10" i="1"/>
  <c r="N12" i="1"/>
  <c r="L36" i="1"/>
  <c r="L33" i="1"/>
  <c r="L38" i="1"/>
  <c r="L30" i="1"/>
  <c r="L40" i="1"/>
  <c r="L45" i="1"/>
  <c r="L46" i="1"/>
  <c r="M10" i="1"/>
  <c r="M12" i="1"/>
  <c r="M23" i="1"/>
  <c r="N23" i="1"/>
  <c r="L44" i="1"/>
  <c r="M33" i="1"/>
  <c r="N33" i="1"/>
  <c r="F28" i="1"/>
  <c r="N28" i="1" s="1"/>
  <c r="M28" i="1"/>
  <c r="M30" i="1" s="1"/>
  <c r="G24" i="2"/>
  <c r="H24" i="2"/>
  <c r="J24" i="2"/>
  <c r="L24" i="2"/>
  <c r="N36" i="1"/>
  <c r="G8" i="2"/>
  <c r="H8" i="2"/>
  <c r="J8" i="2"/>
  <c r="L8" i="2"/>
  <c r="H10" i="2"/>
  <c r="G10" i="2"/>
  <c r="H7" i="2"/>
  <c r="G7" i="2"/>
  <c r="H4" i="2"/>
  <c r="G4" i="2"/>
  <c r="J4" i="2"/>
  <c r="L4" i="2"/>
  <c r="M36" i="1"/>
  <c r="J7" i="2"/>
  <c r="L7" i="2"/>
  <c r="G5" i="2"/>
  <c r="H5" i="2"/>
  <c r="J5" i="2"/>
  <c r="L5" i="2"/>
  <c r="H12" i="2"/>
  <c r="G12" i="2"/>
  <c r="J12" i="2"/>
  <c r="L12" i="2"/>
  <c r="G25" i="2"/>
  <c r="H25" i="2"/>
  <c r="J25" i="2"/>
  <c r="L25" i="2"/>
  <c r="L26" i="2"/>
  <c r="G11" i="2"/>
  <c r="H11" i="2"/>
  <c r="J10" i="2"/>
  <c r="L10" i="2"/>
  <c r="G3" i="2"/>
  <c r="H3" i="2"/>
  <c r="G6" i="2"/>
  <c r="H6" i="2"/>
  <c r="J6" i="2"/>
  <c r="L6" i="2"/>
  <c r="H9" i="2"/>
  <c r="G9" i="2"/>
  <c r="J9" i="2"/>
  <c r="L9" i="2"/>
  <c r="N34" i="1"/>
  <c r="M34" i="1"/>
  <c r="J3" i="2"/>
  <c r="L3" i="2"/>
  <c r="J11" i="2"/>
  <c r="L11" i="2"/>
  <c r="L13" i="2"/>
  <c r="N35" i="1"/>
  <c r="N38" i="1"/>
  <c r="M35" i="1"/>
  <c r="M38" i="1"/>
  <c r="M40" i="1" l="1"/>
  <c r="M45" i="1" s="1"/>
  <c r="M46" i="1" s="1"/>
  <c r="M44" i="1"/>
  <c r="N30" i="1"/>
  <c r="N40" i="1" l="1"/>
  <c r="N45" i="1" s="1"/>
  <c r="N46" i="1" s="1"/>
  <c r="N44" i="1"/>
</calcChain>
</file>

<file path=xl/sharedStrings.xml><?xml version="1.0" encoding="utf-8"?>
<sst xmlns="http://schemas.openxmlformats.org/spreadsheetml/2006/main" count="147" uniqueCount="119">
  <si>
    <t>ITEM</t>
  </si>
  <si>
    <t>EXPLANATION</t>
  </si>
  <si>
    <t>YOUR</t>
  </si>
  <si>
    <t>BUDGET</t>
  </si>
  <si>
    <t>VARIABLE  COSTS</t>
  </si>
  <si>
    <t>/ton</t>
  </si>
  <si>
    <t>TOTAL VARIABLE COSTS</t>
  </si>
  <si>
    <t>FIXED COSTS</t>
  </si>
  <si>
    <t>TOTAL FIXED COSTS</t>
  </si>
  <si>
    <t>TOTAL COSTS</t>
  </si>
  <si>
    <t>RETURN ABOVE VARIABLE COSTS</t>
  </si>
  <si>
    <t>RETURN ABOVE TOTAL COSTS</t>
  </si>
  <si>
    <t>UNIT</t>
  </si>
  <si>
    <t>PRICE PER</t>
  </si>
  <si>
    <t>Your</t>
  </si>
  <si>
    <t>Prod</t>
  </si>
  <si>
    <t>Numbers</t>
  </si>
  <si>
    <t xml:space="preserve">Values highlighted in gold may be changed to assist in computing "Your Budget" Column using macros embeded within  </t>
  </si>
  <si>
    <t>Values highlighted in gray are stand alone cells that require direct input from the user.</t>
  </si>
  <si>
    <t>the spreadsheet.</t>
  </si>
  <si>
    <t>These cells may be input manually, but macros will be overwritten!</t>
  </si>
  <si>
    <t>Updated:</t>
  </si>
  <si>
    <t>TOTAL RECEIPTS</t>
  </si>
  <si>
    <t>/lb</t>
  </si>
  <si>
    <t>mo</t>
  </si>
  <si>
    <t>hrs</t>
  </si>
  <si>
    <t>/hr</t>
  </si>
  <si>
    <t>of gross profit</t>
  </si>
  <si>
    <t>Amount</t>
  </si>
  <si>
    <t>lbs</t>
  </si>
  <si>
    <t>Steer</t>
  </si>
  <si>
    <t>Mineral</t>
  </si>
  <si>
    <t>Hay</t>
  </si>
  <si>
    <t>Corn</t>
  </si>
  <si>
    <t>Death Loss</t>
  </si>
  <si>
    <t>800-1350 lbs, Days on Feed: 190</t>
  </si>
  <si>
    <t>TOTAL FEED COSTS</t>
  </si>
  <si>
    <t>Authors:</t>
  </si>
  <si>
    <t>Steve Boyles, Extension Beef Specialist</t>
  </si>
  <si>
    <t>Barry Ward, Leader, Production Business Management</t>
  </si>
  <si>
    <r>
      <t xml:space="preserve">RECEIPTS </t>
    </r>
    <r>
      <rPr>
        <b/>
        <vertAlign val="superscript"/>
        <sz val="10"/>
        <rFont val="Arial"/>
        <family val="2"/>
      </rPr>
      <t>1</t>
    </r>
  </si>
  <si>
    <t xml:space="preserve">5% of gross minus steer cost. </t>
  </si>
  <si>
    <t>Buildings</t>
  </si>
  <si>
    <t>Pens</t>
  </si>
  <si>
    <t>Shelters</t>
  </si>
  <si>
    <t>Handling Facilities</t>
  </si>
  <si>
    <t>Waterers</t>
  </si>
  <si>
    <t>Gates</t>
  </si>
  <si>
    <t>Bunk feeders</t>
  </si>
  <si>
    <t>Well &amp; Press System</t>
  </si>
  <si>
    <t>Grain Bin</t>
  </si>
  <si>
    <t>Landscaping</t>
  </si>
  <si>
    <t>Cost</t>
  </si>
  <si>
    <t>Tractor &amp; Loader</t>
  </si>
  <si>
    <t>Miscellaneous</t>
  </si>
  <si>
    <t>Total</t>
  </si>
  <si>
    <t>Head</t>
  </si>
  <si>
    <r>
      <t>Salvage Value</t>
    </r>
    <r>
      <rPr>
        <vertAlign val="superscript"/>
        <sz val="10"/>
        <rFont val="Arial"/>
        <family val="2"/>
      </rPr>
      <t>1</t>
    </r>
  </si>
  <si>
    <r>
      <t>Average Value</t>
    </r>
    <r>
      <rPr>
        <vertAlign val="superscript"/>
        <sz val="9"/>
        <rFont val="Arial"/>
        <family val="2"/>
      </rPr>
      <t>2</t>
    </r>
  </si>
  <si>
    <r>
      <t>Interest</t>
    </r>
    <r>
      <rPr>
        <vertAlign val="superscript"/>
        <sz val="9"/>
        <rFont val="Arial"/>
        <family val="2"/>
      </rPr>
      <t>4</t>
    </r>
  </si>
  <si>
    <r>
      <t>Insurance</t>
    </r>
    <r>
      <rPr>
        <vertAlign val="superscript"/>
        <sz val="9"/>
        <rFont val="Arial"/>
        <family val="2"/>
      </rPr>
      <t>5</t>
    </r>
  </si>
  <si>
    <r>
      <t>Housing</t>
    </r>
    <r>
      <rPr>
        <vertAlign val="superscript"/>
        <sz val="9"/>
        <rFont val="Arial"/>
        <family val="2"/>
      </rPr>
      <t>6</t>
    </r>
  </si>
  <si>
    <t>Cost/Head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</si>
  <si>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Average value is the summation of (Cost plus Salvage Value Plus 1-year Depreciation) divided by 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</si>
  <si>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20 years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</si>
  <si>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Insurance assumes Average Value times .5%</t>
    </r>
  </si>
  <si>
    <t>Total Cost/head: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</si>
  <si>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Housing assumes Average Value times 1%</t>
    </r>
  </si>
  <si>
    <r>
      <t xml:space="preserve">Property Tax </t>
    </r>
    <r>
      <rPr>
        <vertAlign val="superscript"/>
        <sz val="9"/>
        <rFont val="Arial"/>
        <family val="2"/>
      </rPr>
      <t>6</t>
    </r>
  </si>
  <si>
    <r>
      <t>Repairs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</si>
  <si>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Property Tax assumes Average Value times .5%</t>
    </r>
  </si>
  <si>
    <t>Click here or click 'Buildings and Equipment' below for specific cost calculations</t>
  </si>
  <si>
    <t>Return to labor and management is the revenue less total expenses except operator labor and management.</t>
  </si>
  <si>
    <t>It is a measure of the returns to the operator's labor and management.</t>
  </si>
  <si>
    <t>Concrete</t>
  </si>
  <si>
    <t>Labor includes cost for wages and benefits</t>
  </si>
  <si>
    <r>
      <t>Deprec.</t>
    </r>
    <r>
      <rPr>
        <vertAlign val="superscript"/>
        <sz val="9"/>
        <rFont val="Arial"/>
        <family val="2"/>
      </rPr>
      <t>3</t>
    </r>
  </si>
  <si>
    <t>Machinery</t>
  </si>
  <si>
    <t>Days on Feed</t>
  </si>
  <si>
    <t>Manure Nutrients</t>
  </si>
  <si>
    <t>Other</t>
  </si>
  <si>
    <t>/bu</t>
  </si>
  <si>
    <t>Bedding</t>
  </si>
  <si>
    <t xml:space="preserve">1350 lbs. gross weight less .05% death loss </t>
  </si>
  <si>
    <t xml:space="preserve">Costs of health program estimated by authors based on industry experience and expertise, includes dewormer, fly control, two rounds of vaccinations </t>
  </si>
  <si>
    <t>and growth promoters</t>
  </si>
  <si>
    <t>Costs of marketing estimated by authors based on industry experience and expertise, includes transportation</t>
  </si>
  <si>
    <t>Costs of supplies other expenses estimated by authors based on industry experience and expertise</t>
  </si>
  <si>
    <t xml:space="preserve">Feed </t>
  </si>
  <si>
    <t xml:space="preserve">Yearling Steer </t>
  </si>
  <si>
    <r>
      <t xml:space="preserve">Health Program </t>
    </r>
    <r>
      <rPr>
        <b/>
        <vertAlign val="superscript"/>
        <sz val="10"/>
        <rFont val="Arial"/>
        <family val="2"/>
      </rPr>
      <t>2</t>
    </r>
  </si>
  <si>
    <r>
      <t xml:space="preserve">Marketing </t>
    </r>
    <r>
      <rPr>
        <b/>
        <vertAlign val="superscript"/>
        <sz val="10"/>
        <rFont val="Arial"/>
        <family val="2"/>
      </rPr>
      <t>3</t>
    </r>
  </si>
  <si>
    <r>
      <t xml:space="preserve">Supplies and Misc </t>
    </r>
    <r>
      <rPr>
        <b/>
        <vertAlign val="superscript"/>
        <sz val="10"/>
        <rFont val="Arial"/>
        <family val="2"/>
      </rPr>
      <t>4</t>
    </r>
  </si>
  <si>
    <r>
      <t xml:space="preserve">Int. on Operating Cap. </t>
    </r>
    <r>
      <rPr>
        <b/>
        <vertAlign val="superscript"/>
        <sz val="10"/>
        <rFont val="Arial"/>
        <family val="2"/>
      </rPr>
      <t>5</t>
    </r>
  </si>
  <si>
    <r>
      <t xml:space="preserve">Labor Charge </t>
    </r>
    <r>
      <rPr>
        <b/>
        <vertAlign val="superscript"/>
        <sz val="10"/>
        <rFont val="Arial"/>
        <family val="2"/>
      </rPr>
      <t>6</t>
    </r>
  </si>
  <si>
    <r>
      <t xml:space="preserve">Machinery Charge </t>
    </r>
    <r>
      <rPr>
        <b/>
        <vertAlign val="superscript"/>
        <sz val="10"/>
        <rFont val="Arial"/>
        <family val="2"/>
      </rPr>
      <t>7</t>
    </r>
  </si>
  <si>
    <r>
      <t xml:space="preserve">Buildings Charge </t>
    </r>
    <r>
      <rPr>
        <b/>
        <vertAlign val="superscript"/>
        <sz val="10"/>
        <rFont val="Arial"/>
        <family val="2"/>
      </rPr>
      <t>8</t>
    </r>
  </si>
  <si>
    <r>
      <t xml:space="preserve">Management Charge </t>
    </r>
    <r>
      <rPr>
        <b/>
        <vertAlign val="superscript"/>
        <sz val="10"/>
        <rFont val="Arial"/>
        <family val="2"/>
      </rPr>
      <t>9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</si>
  <si>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10</t>
    </r>
  </si>
  <si>
    <t>DDG (30% DDG diet)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</si>
  <si>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Cost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</si>
  <si>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30 years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</si>
  <si>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New Cost</t>
    </r>
  </si>
  <si>
    <t>tons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</si>
  <si>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assumes total cost/head times 1%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</si>
  <si>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on equipment assumes total cost/head times 2%</t>
    </r>
  </si>
  <si>
    <t>Includes full cost of feeder steer plus 1/2 cost of feed, vet &amp; med. and utilities for 6.5 mo.</t>
  </si>
  <si>
    <t>Assumes purchase of new equipment, straight -line depreciation over 10 years, Interest of 5%, Housing of 1%,</t>
  </si>
  <si>
    <t xml:space="preserve"> Insurance of 0.5%, and Repairs of 2%. </t>
  </si>
  <si>
    <t>Assumes purchase of new building, straight-line depreciation over 30 years, Interest of 5%, Property Taxes of 0.5%,</t>
  </si>
  <si>
    <t xml:space="preserve"> Insurance of 0.5% and Repairs of 1%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</si>
  <si>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Interest assumes Average Value times 5%</t>
    </r>
  </si>
  <si>
    <t>Mike Estadt, Extension Educator, ANR, Pickaway County</t>
  </si>
  <si>
    <t>David Dugan, Extension Educator, ANR, Adams, Brown and Highland Counties</t>
  </si>
  <si>
    <t>Jeff Fisher, Extension Educator, Pike County</t>
  </si>
  <si>
    <t>John Grimes, Extension Beef Coordinator</t>
  </si>
  <si>
    <t>Stan Smith, Extension Program Assistant, Fairfield County</t>
  </si>
  <si>
    <t>2017 Yearling Market Steer Budget</t>
  </si>
  <si>
    <t>Values highlighted in light blue are cells embedded with macros and will be calculated for the user based on data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</si>
</sst>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%"/>
    <numFmt numFmtId="168" formatCode="_(* #,##0_);_(* \(#,##0\);_(* &quot;-&quot;??_);_(@_)"/>
    <numFmt numFmtId="169" formatCode="&quot;$&quot;#,##0.00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1" fontId="4" fillId="0" borderId="2" xfId="0" applyNumberFormat="1" applyFont="1" applyBorder="1"/>
    <xf numFmtId="1" fontId="2" fillId="0" borderId="0" xfId="0" applyNumberFormat="1" applyFont="1" applyBorder="1"/>
    <xf numFmtId="0" fontId="4" fillId="0" borderId="0" xfId="0" applyFont="1"/>
    <xf numFmtId="1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right"/>
    </xf>
    <xf numFmtId="167" fontId="2" fillId="0" borderId="0" xfId="0" applyNumberFormat="1" applyFont="1"/>
    <xf numFmtId="2" fontId="0" fillId="0" borderId="0" xfId="0" applyNumberFormat="1"/>
    <xf numFmtId="0" fontId="4" fillId="0" borderId="2" xfId="0" applyFont="1" applyBorder="1" applyAlignment="1">
      <alignment horizontal="center"/>
    </xf>
    <xf numFmtId="4" fontId="4" fillId="0" borderId="0" xfId="0" applyNumberFormat="1" applyFont="1" applyFill="1" applyBorder="1"/>
    <xf numFmtId="4" fontId="4" fillId="2" borderId="0" xfId="0" applyNumberFormat="1" applyFont="1" applyFill="1" applyBorder="1"/>
    <xf numFmtId="0" fontId="4" fillId="0" borderId="0" xfId="0" applyFont="1" applyFill="1" applyBorder="1"/>
    <xf numFmtId="165" fontId="9" fillId="3" borderId="0" xfId="0" applyNumberFormat="1" applyFont="1" applyFill="1"/>
    <xf numFmtId="0" fontId="9" fillId="3" borderId="0" xfId="0" applyFont="1" applyFill="1"/>
    <xf numFmtId="2" fontId="10" fillId="0" borderId="0" xfId="0" applyNumberFormat="1" applyFont="1" applyBorder="1"/>
    <xf numFmtId="0" fontId="10" fillId="0" borderId="0" xfId="0" applyFont="1"/>
    <xf numFmtId="2" fontId="10" fillId="0" borderId="0" xfId="0" applyNumberFormat="1" applyFont="1"/>
    <xf numFmtId="2" fontId="0" fillId="0" borderId="1" xfId="0" applyNumberFormat="1" applyBorder="1"/>
    <xf numFmtId="0" fontId="11" fillId="0" borderId="0" xfId="0" applyFont="1"/>
    <xf numFmtId="0" fontId="2" fillId="0" borderId="0" xfId="0" applyNumberFormat="1" applyFont="1" applyFill="1"/>
    <xf numFmtId="4" fontId="4" fillId="4" borderId="0" xfId="0" applyNumberFormat="1" applyFont="1" applyFill="1"/>
    <xf numFmtId="43" fontId="2" fillId="0" borderId="0" xfId="0" applyNumberFormat="1" applyFont="1"/>
    <xf numFmtId="0" fontId="10" fillId="0" borderId="0" xfId="0" applyFont="1" applyFill="1" applyBorder="1"/>
    <xf numFmtId="0" fontId="4" fillId="0" borderId="0" xfId="0" applyFont="1" applyAlignment="1"/>
    <xf numFmtId="4" fontId="2" fillId="0" borderId="0" xfId="0" applyNumberFormat="1" applyFont="1"/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2" fontId="2" fillId="0" borderId="2" xfId="0" applyNumberFormat="1" applyFont="1" applyBorder="1"/>
    <xf numFmtId="0" fontId="2" fillId="4" borderId="0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2" fontId="4" fillId="0" borderId="0" xfId="0" applyNumberFormat="1" applyFont="1"/>
    <xf numFmtId="14" fontId="4" fillId="0" borderId="0" xfId="0" applyNumberFormat="1" applyFont="1"/>
    <xf numFmtId="0" fontId="13" fillId="0" borderId="0" xfId="0" applyFont="1"/>
    <xf numFmtId="0" fontId="11" fillId="0" borderId="0" xfId="0" applyFont="1" applyFill="1" applyBorder="1"/>
    <xf numFmtId="0" fontId="2" fillId="0" borderId="0" xfId="0" applyFont="1" applyFill="1"/>
    <xf numFmtId="0" fontId="9" fillId="0" borderId="0" xfId="0" applyFont="1" applyFill="1"/>
    <xf numFmtId="165" fontId="9" fillId="0" borderId="0" xfId="0" applyNumberFormat="1" applyFont="1" applyFill="1"/>
    <xf numFmtId="43" fontId="2" fillId="0" borderId="0" xfId="0" applyNumberFormat="1" applyFont="1" applyFill="1"/>
    <xf numFmtId="0" fontId="4" fillId="0" borderId="0" xfId="0" applyFont="1" applyFill="1" applyAlignment="1"/>
    <xf numFmtId="169" fontId="9" fillId="0" borderId="0" xfId="0" applyNumberFormat="1" applyFont="1" applyFill="1"/>
    <xf numFmtId="0" fontId="9" fillId="0" borderId="0" xfId="0" applyNumberFormat="1" applyFont="1" applyFill="1" applyAlignment="1"/>
    <xf numFmtId="0" fontId="2" fillId="0" borderId="0" xfId="0" applyFont="1" applyFill="1" applyAlignment="1"/>
    <xf numFmtId="43" fontId="4" fillId="0" borderId="0" xfId="0" applyNumberFormat="1" applyFont="1" applyFill="1"/>
    <xf numFmtId="0" fontId="0" fillId="0" borderId="0" xfId="0" applyFill="1"/>
    <xf numFmtId="0" fontId="2" fillId="0" borderId="0" xfId="0" applyFont="1" applyAlignment="1">
      <alignment horizontal="center" wrapText="1"/>
    </xf>
    <xf numFmtId="1" fontId="2" fillId="0" borderId="0" xfId="0" applyNumberFormat="1" applyFont="1" applyFill="1"/>
    <xf numFmtId="43" fontId="4" fillId="4" borderId="0" xfId="0" applyNumberFormat="1" applyFont="1" applyFill="1"/>
    <xf numFmtId="4" fontId="4" fillId="4" borderId="0" xfId="0" applyNumberFormat="1" applyFont="1" applyFill="1" applyBorder="1"/>
    <xf numFmtId="1" fontId="2" fillId="0" borderId="3" xfId="0" applyNumberFormat="1" applyFont="1" applyBorder="1"/>
    <xf numFmtId="2" fontId="2" fillId="0" borderId="4" xfId="0" applyNumberFormat="1" applyFont="1" applyBorder="1"/>
    <xf numFmtId="2" fontId="4" fillId="4" borderId="4" xfId="0" applyNumberFormat="1" applyFont="1" applyFill="1" applyBorder="1"/>
    <xf numFmtId="0" fontId="4" fillId="0" borderId="0" xfId="0" quotePrefix="1" applyNumberFormat="1" applyFont="1" applyFill="1" applyAlignment="1"/>
    <xf numFmtId="0" fontId="4" fillId="0" borderId="0" xfId="0" quotePrefix="1" applyFont="1" applyFill="1" applyAlignment="1"/>
    <xf numFmtId="9" fontId="9" fillId="3" borderId="0" xfId="0" applyNumberFormat="1" applyFont="1" applyFill="1"/>
    <xf numFmtId="4" fontId="4" fillId="0" borderId="3" xfId="0" applyNumberFormat="1" applyFont="1" applyFill="1" applyBorder="1"/>
    <xf numFmtId="165" fontId="2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2" xfId="0" applyFont="1" applyFill="1" applyBorder="1"/>
    <xf numFmtId="2" fontId="4" fillId="0" borderId="1" xfId="0" applyNumberFormat="1" applyFont="1" applyBorder="1" applyAlignment="1"/>
    <xf numFmtId="0" fontId="14" fillId="0" borderId="0" xfId="0" applyFont="1" applyFill="1" applyBorder="1" applyAlignment="1">
      <alignment horizontal="center" wrapText="1"/>
    </xf>
    <xf numFmtId="43" fontId="4" fillId="4" borderId="0" xfId="0" applyNumberFormat="1" applyFont="1" applyFill="1" applyBorder="1"/>
    <xf numFmtId="0" fontId="0" fillId="0" borderId="1" xfId="0" applyBorder="1"/>
    <xf numFmtId="2" fontId="2" fillId="0" borderId="4" xfId="0" applyNumberFormat="1" applyFont="1" applyFill="1" applyBorder="1"/>
    <xf numFmtId="2" fontId="9" fillId="3" borderId="0" xfId="0" applyNumberFormat="1" applyFont="1" applyFill="1"/>
    <xf numFmtId="2" fontId="2" fillId="0" borderId="0" xfId="0" applyNumberFormat="1" applyFont="1" applyFill="1"/>
    <xf numFmtId="0" fontId="5" fillId="0" borderId="0" xfId="0" applyFont="1" applyFill="1" applyBorder="1"/>
    <xf numFmtId="0" fontId="8" fillId="0" borderId="0" xfId="0" applyFont="1" applyFill="1" applyBorder="1"/>
    <xf numFmtId="2" fontId="2" fillId="0" borderId="0" xfId="0" applyNumberFormat="1" applyFont="1" applyFill="1" applyBorder="1"/>
    <xf numFmtId="2" fontId="10" fillId="0" borderId="0" xfId="0" applyNumberFormat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2" fontId="0" fillId="0" borderId="0" xfId="0" applyNumberFormat="1" applyFill="1" applyBorder="1"/>
    <xf numFmtId="166" fontId="10" fillId="0" borderId="0" xfId="0" applyNumberFormat="1" applyFont="1" applyFill="1" applyBorder="1" applyAlignment="1">
      <alignment horizontal="center"/>
    </xf>
    <xf numFmtId="164" fontId="10" fillId="0" borderId="0" xfId="0" quotePrefix="1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166" fontId="10" fillId="0" borderId="0" xfId="2" applyNumberFormat="1" applyFont="1" applyFill="1" applyBorder="1" applyAlignment="1">
      <alignment horizontal="center"/>
    </xf>
    <xf numFmtId="3" fontId="10" fillId="0" borderId="0" xfId="2" applyNumberFormat="1" applyFont="1" applyFill="1" applyBorder="1" applyAlignment="1">
      <alignment horizontal="center"/>
    </xf>
    <xf numFmtId="2" fontId="10" fillId="0" borderId="0" xfId="0" quotePrefix="1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 horizontal="center"/>
    </xf>
    <xf numFmtId="9" fontId="10" fillId="0" borderId="0" xfId="4" applyFont="1" applyFill="1" applyBorder="1"/>
    <xf numFmtId="165" fontId="0" fillId="0" borderId="0" xfId="0" applyNumberFormat="1" applyFill="1" applyBorder="1"/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8" fontId="11" fillId="0" borderId="0" xfId="1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9" fontId="11" fillId="0" borderId="0" xfId="4" applyFont="1" applyFill="1" applyBorder="1" applyAlignment="1">
      <alignment horizontal="right"/>
    </xf>
    <xf numFmtId="9" fontId="10" fillId="0" borderId="0" xfId="4" applyFont="1" applyFill="1" applyBorder="1" applyAlignment="1">
      <alignment horizontal="right"/>
    </xf>
    <xf numFmtId="168" fontId="10" fillId="0" borderId="0" xfId="1" applyNumberFormat="1" applyFont="1" applyFill="1" applyBorder="1"/>
    <xf numFmtId="2" fontId="11" fillId="0" borderId="0" xfId="0" applyNumberFormat="1" applyFont="1" applyFill="1" applyBorder="1"/>
    <xf numFmtId="168" fontId="11" fillId="0" borderId="0" xfId="0" applyNumberFormat="1" applyFont="1" applyFill="1" applyBorder="1" applyAlignment="1">
      <alignment horizontal="right"/>
    </xf>
    <xf numFmtId="7" fontId="11" fillId="0" borderId="0" xfId="2" applyNumberFormat="1" applyFont="1" applyFill="1" applyBorder="1"/>
    <xf numFmtId="0" fontId="12" fillId="0" borderId="0" xfId="3" applyFill="1" applyBorder="1" applyAlignment="1" applyProtection="1"/>
    <xf numFmtId="168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2" xfId="0" applyFont="1" applyBorder="1" applyAlignment="1">
      <alignment horizontal="center" wrapText="1"/>
    </xf>
    <xf numFmtId="6" fontId="1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0" fillId="0" borderId="2" xfId="0" applyFont="1" applyFill="1" applyBorder="1" applyAlignment="1">
      <alignment horizontal="center" wrapText="1"/>
    </xf>
    <xf numFmtId="0" fontId="10" fillId="0" borderId="1" xfId="0" applyFont="1" applyBorder="1"/>
    <xf numFmtId="0" fontId="10" fillId="0" borderId="2" xfId="0" applyFont="1" applyBorder="1"/>
    <xf numFmtId="0" fontId="0" fillId="0" borderId="2" xfId="0" applyBorder="1"/>
    <xf numFmtId="165" fontId="0" fillId="0" borderId="0" xfId="0" applyNumberFormat="1"/>
    <xf numFmtId="0" fontId="0" fillId="0" borderId="0" xfId="0" applyBorder="1"/>
    <xf numFmtId="6" fontId="10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6" fontId="7" fillId="0" borderId="0" xfId="0" applyNumberFormat="1" applyFont="1" applyFill="1" applyBorder="1"/>
    <xf numFmtId="0" fontId="7" fillId="0" borderId="1" xfId="0" applyFont="1" applyBorder="1"/>
    <xf numFmtId="0" fontId="7" fillId="0" borderId="0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8" fontId="0" fillId="0" borderId="0" xfId="0" applyNumberFormat="1"/>
    <xf numFmtId="165" fontId="0" fillId="0" borderId="0" xfId="0" applyNumberFormat="1" applyBorder="1"/>
    <xf numFmtId="164" fontId="10" fillId="0" borderId="1" xfId="0" applyNumberFormat="1" applyFont="1" applyBorder="1"/>
    <xf numFmtId="164" fontId="0" fillId="0" borderId="1" xfId="0" applyNumberFormat="1" applyBorder="1"/>
    <xf numFmtId="164" fontId="10" fillId="0" borderId="2" xfId="0" applyNumberFormat="1" applyFont="1" applyBorder="1"/>
    <xf numFmtId="164" fontId="0" fillId="0" borderId="2" xfId="0" applyNumberFormat="1" applyBorder="1"/>
    <xf numFmtId="2" fontId="4" fillId="5" borderId="1" xfId="0" applyNumberFormat="1" applyFont="1" applyFill="1" applyBorder="1"/>
    <xf numFmtId="2" fontId="4" fillId="5" borderId="0" xfId="0" applyNumberFormat="1" applyFont="1" applyFill="1" applyBorder="1"/>
    <xf numFmtId="2" fontId="4" fillId="5" borderId="2" xfId="0" applyNumberFormat="1" applyFont="1" applyFill="1" applyBorder="1"/>
    <xf numFmtId="2" fontId="4" fillId="5" borderId="0" xfId="0" applyNumberFormat="1" applyFont="1" applyFill="1"/>
    <xf numFmtId="0" fontId="0" fillId="6" borderId="0" xfId="0" applyFill="1"/>
    <xf numFmtId="6" fontId="10" fillId="6" borderId="0" xfId="0" applyNumberFormat="1" applyFont="1" applyFill="1" applyBorder="1"/>
    <xf numFmtId="6" fontId="10" fillId="6" borderId="1" xfId="0" applyNumberFormat="1" applyFont="1" applyFill="1" applyBorder="1"/>
    <xf numFmtId="6" fontId="10" fillId="6" borderId="2" xfId="0" applyNumberFormat="1" applyFont="1" applyFill="1" applyBorder="1"/>
    <xf numFmtId="164" fontId="4" fillId="5" borderId="0" xfId="0" applyNumberFormat="1" applyFont="1" applyFill="1"/>
    <xf numFmtId="2" fontId="4" fillId="7" borderId="0" xfId="0" applyNumberFormat="1" applyFont="1" applyFill="1"/>
    <xf numFmtId="0" fontId="4" fillId="7" borderId="1" xfId="0" applyFont="1" applyFill="1" applyBorder="1"/>
    <xf numFmtId="0" fontId="2" fillId="6" borderId="0" xfId="0" applyFont="1" applyFill="1"/>
    <xf numFmtId="9" fontId="9" fillId="0" borderId="0" xfId="0" applyNumberFormat="1" applyFont="1" applyFill="1"/>
    <xf numFmtId="165" fontId="4" fillId="8" borderId="5" xfId="0" applyNumberFormat="1" applyFont="1" applyFill="1" applyBorder="1"/>
    <xf numFmtId="0" fontId="9" fillId="3" borderId="0" xfId="0" applyNumberFormat="1" applyFont="1" applyFill="1" applyBorder="1" applyAlignment="1">
      <alignment horizontal="right"/>
    </xf>
    <xf numFmtId="2" fontId="0" fillId="0" borderId="0" xfId="0" applyNumberFormat="1" applyFill="1"/>
    <xf numFmtId="2" fontId="4" fillId="0" borderId="0" xfId="0" applyNumberFormat="1" applyFont="1" applyFill="1"/>
    <xf numFmtId="167" fontId="15" fillId="3" borderId="0" xfId="0" applyNumberFormat="1" applyFont="1" applyFill="1"/>
    <xf numFmtId="0" fontId="4" fillId="6" borderId="0" xfId="0" applyFont="1" applyFill="1" applyAlignment="1"/>
    <xf numFmtId="165" fontId="2" fillId="9" borderId="0" xfId="0" applyNumberFormat="1" applyFont="1" applyFill="1" applyBorder="1"/>
    <xf numFmtId="165" fontId="4" fillId="8" borderId="0" xfId="0" applyNumberFormat="1" applyFont="1" applyFill="1" applyBorder="1"/>
    <xf numFmtId="167" fontId="15" fillId="0" borderId="0" xfId="0" applyNumberFormat="1" applyFont="1" applyFill="1"/>
    <xf numFmtId="0" fontId="7" fillId="0" borderId="0" xfId="3" applyFont="1" applyAlignment="1" applyProtection="1"/>
    <xf numFmtId="0" fontId="12" fillId="0" borderId="0" xfId="3" applyAlignment="1" applyProtection="1"/>
    <xf numFmtId="0" fontId="9" fillId="6" borderId="0" xfId="0" applyFont="1" applyFill="1"/>
    <xf numFmtId="6" fontId="2" fillId="5" borderId="0" xfId="0" applyNumberFormat="1" applyFont="1" applyFill="1"/>
    <xf numFmtId="2" fontId="10" fillId="0" borderId="0" xfId="0" applyNumberFormat="1" applyFont="1" applyFill="1" applyBorder="1" applyAlignment="1">
      <alignment horizontal="right"/>
    </xf>
    <xf numFmtId="165" fontId="9" fillId="6" borderId="0" xfId="0" applyNumberFormat="1" applyFont="1" applyFill="1"/>
    <xf numFmtId="2" fontId="9" fillId="6" borderId="0" xfId="0" applyNumberFormat="1" applyFont="1" applyFill="1"/>
    <xf numFmtId="167" fontId="9" fillId="6" borderId="0" xfId="0" applyNumberFormat="1" applyFont="1" applyFill="1"/>
    <xf numFmtId="0" fontId="6" fillId="0" borderId="0" xfId="0" applyFont="1" applyAlignment="1">
      <alignment horizontal="center"/>
    </xf>
    <xf numFmtId="0" fontId="2" fillId="10" borderId="0" xfId="0" applyFont="1" applyFill="1"/>
    <xf numFmtId="0" fontId="6" fillId="10" borderId="0" xfId="0" applyFont="1" applyFill="1" applyAlignment="1">
      <alignment horizontal="center"/>
    </xf>
    <xf numFmtId="0" fontId="2" fillId="10" borderId="0" xfId="0" applyFont="1" applyFill="1" applyAlignment="1"/>
    <xf numFmtId="0" fontId="2" fillId="10" borderId="0" xfId="0" applyFont="1" applyFill="1" applyAlignment="1">
      <alignment horizontal="center"/>
    </xf>
    <xf numFmtId="0" fontId="0" fillId="10" borderId="0" xfId="0" applyFill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4</xdr:col>
      <xdr:colOff>485775</xdr:colOff>
      <xdr:row>4</xdr:row>
      <xdr:rowOff>110490</xdr:rowOff>
    </xdr:to>
    <xdr:pic>
      <xdr:nvPicPr>
        <xdr:cNvPr id="3" name="Picture 2" descr="OSU Exten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8573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view="pageBreakPreview" zoomScaleSheetLayoutView="100" workbookViewId="0">
      <selection activeCell="F1" sqref="F1:K1"/>
    </sheetView>
  </sheetViews>
  <sheetFormatPr defaultColWidth="8.90625" defaultRowHeight="12.5" x14ac:dyDescent="0.25"/>
  <cols>
    <col min="1" max="1" width="2.90625" customWidth="1"/>
    <col min="2" max="2" width="2.453125" customWidth="1"/>
    <col min="4" max="4" width="8.08984375" customWidth="1"/>
    <col min="5" max="5" width="8.90625" customWidth="1"/>
    <col min="6" max="7" width="8.453125" customWidth="1"/>
    <col min="8" max="8" width="10.453125" customWidth="1"/>
    <col min="9" max="9" width="9.6328125" bestFit="1" customWidth="1"/>
    <col min="10" max="10" width="6.90625" customWidth="1"/>
    <col min="11" max="11" width="10.6328125" style="18" customWidth="1"/>
    <col min="12" max="12" width="1.36328125" style="18" customWidth="1"/>
    <col min="13" max="13" width="9.36328125" style="18" bestFit="1" customWidth="1"/>
    <col min="14" max="14" width="10.08984375" bestFit="1" customWidth="1"/>
  </cols>
  <sheetData>
    <row r="1" spans="1:14" ht="15.75" customHeight="1" x14ac:dyDescent="0.35">
      <c r="A1" s="174"/>
      <c r="B1" s="174"/>
      <c r="C1" s="174"/>
      <c r="D1" s="175"/>
      <c r="E1" s="175"/>
      <c r="F1" s="185" t="s">
        <v>117</v>
      </c>
      <c r="G1" s="186"/>
      <c r="H1" s="186"/>
      <c r="I1" s="186"/>
      <c r="J1" s="186"/>
      <c r="K1" s="186"/>
      <c r="L1" s="173"/>
      <c r="M1" s="173"/>
      <c r="N1" s="1"/>
    </row>
    <row r="2" spans="1:14" ht="15.5" x14ac:dyDescent="0.35">
      <c r="A2" s="174"/>
      <c r="B2" s="174"/>
      <c r="C2" s="174"/>
      <c r="D2" s="176"/>
      <c r="E2" s="177"/>
      <c r="F2" s="185" t="s">
        <v>35</v>
      </c>
      <c r="G2" s="187"/>
      <c r="H2" s="187"/>
      <c r="I2" s="187"/>
      <c r="J2" s="187"/>
      <c r="K2" s="187"/>
      <c r="L2" s="115"/>
      <c r="M2" s="115"/>
      <c r="N2" s="1"/>
    </row>
    <row r="3" spans="1:14" ht="13" x14ac:dyDescent="0.3">
      <c r="A3" s="174"/>
      <c r="B3" s="174"/>
      <c r="C3" s="174"/>
      <c r="D3" s="174"/>
      <c r="E3" s="178"/>
      <c r="L3" s="46" t="s">
        <v>21</v>
      </c>
      <c r="M3" s="2"/>
      <c r="N3" s="47">
        <v>42736</v>
      </c>
    </row>
    <row r="4" spans="1:14" ht="13" x14ac:dyDescent="0.3">
      <c r="A4" s="174"/>
      <c r="B4" s="174"/>
      <c r="C4" s="174"/>
      <c r="D4" s="174"/>
      <c r="E4" s="178"/>
      <c r="L4" s="46"/>
      <c r="M4" s="2"/>
      <c r="N4" s="47"/>
    </row>
    <row r="5" spans="1:14" ht="15.5" x14ac:dyDescent="0.35">
      <c r="A5" s="174"/>
      <c r="B5" s="174"/>
      <c r="C5" s="174"/>
      <c r="D5" s="174"/>
      <c r="E5" s="174"/>
      <c r="F5" s="1"/>
      <c r="G5" s="3"/>
      <c r="H5" s="3"/>
      <c r="I5" s="1"/>
      <c r="J5" s="2"/>
      <c r="K5" s="2"/>
      <c r="L5" s="2"/>
      <c r="M5" s="2"/>
      <c r="N5" s="30"/>
    </row>
    <row r="6" spans="1:14" ht="13" x14ac:dyDescent="0.3">
      <c r="A6" s="4"/>
      <c r="B6" s="5" t="s">
        <v>0</v>
      </c>
      <c r="C6" s="5"/>
      <c r="D6" s="5"/>
      <c r="E6" s="5"/>
      <c r="F6" s="183" t="s">
        <v>1</v>
      </c>
      <c r="G6" s="183"/>
      <c r="H6" s="6" t="s">
        <v>14</v>
      </c>
      <c r="I6" s="77"/>
      <c r="J6" s="183" t="s">
        <v>13</v>
      </c>
      <c r="K6" s="183"/>
      <c r="L6" s="28"/>
      <c r="M6" s="74" t="s">
        <v>28</v>
      </c>
      <c r="N6" s="6" t="s">
        <v>2</v>
      </c>
    </row>
    <row r="7" spans="1:14" ht="13" x14ac:dyDescent="0.3">
      <c r="A7" s="7"/>
      <c r="B7" s="7"/>
      <c r="C7" s="7"/>
      <c r="D7" s="7"/>
      <c r="E7" s="7"/>
      <c r="F7" s="7"/>
      <c r="G7" s="7"/>
      <c r="H7" s="9" t="s">
        <v>15</v>
      </c>
      <c r="J7" s="184" t="s">
        <v>12</v>
      </c>
      <c r="K7" s="184"/>
      <c r="L7" s="8"/>
      <c r="M7" s="8"/>
      <c r="N7" s="9" t="s">
        <v>3</v>
      </c>
    </row>
    <row r="8" spans="1:14" ht="13" x14ac:dyDescent="0.3">
      <c r="A8" s="10"/>
      <c r="B8" s="10"/>
      <c r="C8" s="10"/>
      <c r="D8" s="10"/>
      <c r="E8" s="10"/>
      <c r="F8" s="10"/>
      <c r="G8" s="10"/>
      <c r="H8" s="19" t="s">
        <v>16</v>
      </c>
      <c r="I8" s="10"/>
      <c r="J8" s="10"/>
      <c r="K8" s="11"/>
      <c r="L8" s="11"/>
      <c r="M8" s="11"/>
      <c r="N8" s="73"/>
    </row>
    <row r="9" spans="1:14" ht="15" x14ac:dyDescent="0.3">
      <c r="A9" s="13" t="s">
        <v>40</v>
      </c>
      <c r="B9" s="1"/>
      <c r="C9" s="1"/>
      <c r="D9" s="1"/>
      <c r="E9" s="60"/>
      <c r="F9" s="75"/>
      <c r="H9" s="75" t="s">
        <v>34</v>
      </c>
      <c r="I9" s="1"/>
      <c r="J9" s="1"/>
      <c r="K9" s="14"/>
      <c r="L9" s="14"/>
      <c r="M9" s="14"/>
      <c r="N9" s="13"/>
    </row>
    <row r="10" spans="1:14" ht="13" x14ac:dyDescent="0.3">
      <c r="A10" s="1"/>
      <c r="B10" s="1" t="s">
        <v>30</v>
      </c>
      <c r="C10" s="1"/>
      <c r="D10" s="1"/>
      <c r="E10" s="61"/>
      <c r="F10" s="157">
        <v>1350</v>
      </c>
      <c r="G10" t="s">
        <v>29</v>
      </c>
      <c r="H10" s="160">
        <v>5.0000000000000001E-3</v>
      </c>
      <c r="J10" s="171">
        <v>1.05</v>
      </c>
      <c r="K10" s="30" t="s">
        <v>23</v>
      </c>
      <c r="L10" s="15"/>
      <c r="M10" s="162">
        <f>($F$10*$J$10)-((($F$10*$J$10)+($G$23*$I$23))/2)*$H$10</f>
        <v>1411.5962500000001</v>
      </c>
      <c r="N10" s="156">
        <f>($F$10*$J$10)-((($F$10*$J$10)+($G$23*$I$23))/2)*$H$10</f>
        <v>1411.5962500000001</v>
      </c>
    </row>
    <row r="11" spans="1:14" ht="13" x14ac:dyDescent="0.3">
      <c r="A11" s="1"/>
      <c r="B11" s="1" t="s">
        <v>79</v>
      </c>
      <c r="C11" s="1"/>
      <c r="D11" s="1"/>
      <c r="E11" s="61"/>
      <c r="F11" s="157">
        <v>0</v>
      </c>
      <c r="G11" s="1" t="s">
        <v>29</v>
      </c>
      <c r="H11" s="164"/>
      <c r="J11" s="79">
        <v>0</v>
      </c>
      <c r="K11" s="30" t="s">
        <v>5</v>
      </c>
      <c r="L11" s="15"/>
      <c r="M11" s="162">
        <f>F11*(J11/2000)</f>
        <v>0</v>
      </c>
      <c r="N11" s="163">
        <f>F11*(J11/2000)</f>
        <v>0</v>
      </c>
    </row>
    <row r="12" spans="1:14" ht="13" x14ac:dyDescent="0.3">
      <c r="A12" s="13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71"/>
      <c r="L12" s="71"/>
      <c r="M12" s="71">
        <f>SUM(M10:M10)</f>
        <v>1411.5962500000001</v>
      </c>
      <c r="N12" s="76">
        <f>SUM(N10:N10)</f>
        <v>1411.5962500000001</v>
      </c>
    </row>
    <row r="13" spans="1:14" ht="13" x14ac:dyDescent="0.3">
      <c r="A13" s="13"/>
      <c r="B13" s="1"/>
      <c r="C13" s="1"/>
      <c r="D13" s="1"/>
      <c r="E13" s="1"/>
      <c r="F13" s="1"/>
      <c r="G13" s="1"/>
      <c r="H13" s="1"/>
      <c r="I13" s="1"/>
      <c r="J13" s="1"/>
      <c r="K13" s="14"/>
      <c r="L13" s="14"/>
      <c r="M13" s="14"/>
      <c r="N13" s="22"/>
    </row>
    <row r="14" spans="1:14" ht="13" x14ac:dyDescent="0.3">
      <c r="A14" s="13" t="s">
        <v>4</v>
      </c>
      <c r="B14" s="1"/>
      <c r="C14" s="1"/>
      <c r="D14" s="1"/>
      <c r="E14" s="34"/>
      <c r="F14" s="34" t="s">
        <v>78</v>
      </c>
      <c r="G14" s="34"/>
      <c r="H14" s="161">
        <v>190</v>
      </c>
      <c r="I14" s="1"/>
      <c r="J14" s="1"/>
      <c r="K14" s="14"/>
      <c r="L14" s="14"/>
      <c r="M14" s="14"/>
      <c r="N14" s="22"/>
    </row>
    <row r="15" spans="1:14" ht="13" x14ac:dyDescent="0.3">
      <c r="A15" s="1"/>
      <c r="B15" s="1" t="s">
        <v>88</v>
      </c>
      <c r="C15" s="1"/>
      <c r="D15" s="1"/>
      <c r="E15" s="1"/>
      <c r="F15" s="50"/>
      <c r="G15" s="50"/>
      <c r="H15" s="51"/>
      <c r="I15" s="52"/>
      <c r="J15" s="50"/>
      <c r="K15" s="53"/>
      <c r="L15" s="53"/>
      <c r="M15" s="53"/>
      <c r="N15" s="20"/>
    </row>
    <row r="16" spans="1:14" ht="13" x14ac:dyDescent="0.3">
      <c r="A16" s="1"/>
      <c r="B16" s="1"/>
      <c r="C16" s="1" t="s">
        <v>33</v>
      </c>
      <c r="D16" s="1"/>
      <c r="G16" s="167">
        <v>12</v>
      </c>
      <c r="H16" s="1" t="s">
        <v>29</v>
      </c>
      <c r="I16" s="170">
        <v>3.5</v>
      </c>
      <c r="J16" s="2" t="s">
        <v>81</v>
      </c>
      <c r="K16" s="53"/>
      <c r="L16" s="53"/>
      <c r="M16" s="53">
        <f>(G16*H14)*(I16/56)</f>
        <v>142.5</v>
      </c>
      <c r="N16" s="62">
        <f>(($G16*H14)*$I16)/56</f>
        <v>142.5</v>
      </c>
    </row>
    <row r="17" spans="1:14" ht="13" x14ac:dyDescent="0.3">
      <c r="A17" s="1"/>
      <c r="B17" s="1"/>
      <c r="C17" s="1" t="s">
        <v>99</v>
      </c>
      <c r="D17" s="1"/>
      <c r="G17" s="24">
        <v>7</v>
      </c>
      <c r="H17" s="1" t="s">
        <v>29</v>
      </c>
      <c r="I17" s="170">
        <v>150</v>
      </c>
      <c r="J17" s="2" t="s">
        <v>5</v>
      </c>
      <c r="K17" s="32"/>
      <c r="L17" s="32"/>
      <c r="M17" s="53">
        <f>(($G17*H14)*$I17)/2000</f>
        <v>99.75</v>
      </c>
      <c r="N17" s="62">
        <f>(($G17*H14)*$I17)/2000</f>
        <v>99.75</v>
      </c>
    </row>
    <row r="18" spans="1:14" ht="13" x14ac:dyDescent="0.3">
      <c r="A18" s="1"/>
      <c r="B18" s="1"/>
      <c r="C18" s="1" t="s">
        <v>31</v>
      </c>
      <c r="D18" s="1"/>
      <c r="G18" s="24">
        <v>0.3</v>
      </c>
      <c r="H18" s="1" t="s">
        <v>29</v>
      </c>
      <c r="I18" s="170">
        <v>0.115</v>
      </c>
      <c r="J18" s="2" t="s">
        <v>23</v>
      </c>
      <c r="K18" s="32"/>
      <c r="L18" s="32"/>
      <c r="M18" s="53">
        <f>(($G18*H14))*$I18</f>
        <v>6.5550000000000006</v>
      </c>
      <c r="N18" s="62">
        <f>(($G18*H14)*$I18)</f>
        <v>6.5550000000000006</v>
      </c>
    </row>
    <row r="19" spans="1:14" ht="13" x14ac:dyDescent="0.3">
      <c r="A19" s="1"/>
      <c r="B19" s="1"/>
      <c r="C19" s="1" t="s">
        <v>32</v>
      </c>
      <c r="D19" s="1"/>
      <c r="G19" s="24">
        <v>6</v>
      </c>
      <c r="H19" s="1" t="s">
        <v>29</v>
      </c>
      <c r="I19" s="170">
        <v>125</v>
      </c>
      <c r="J19" s="2" t="s">
        <v>5</v>
      </c>
      <c r="K19" s="32"/>
      <c r="L19" s="32"/>
      <c r="M19" s="53">
        <f>(($G19*H14)*$I19)/2000</f>
        <v>71.25</v>
      </c>
      <c r="N19" s="62">
        <f>(($G19*H14)*$I19)/2000</f>
        <v>71.25</v>
      </c>
    </row>
    <row r="20" spans="1:14" ht="13" x14ac:dyDescent="0.3">
      <c r="A20" s="1"/>
      <c r="B20" s="1"/>
      <c r="C20" s="1" t="s">
        <v>80</v>
      </c>
      <c r="D20" s="1"/>
      <c r="G20" s="24">
        <v>0</v>
      </c>
      <c r="H20" s="1" t="s">
        <v>29</v>
      </c>
      <c r="I20" s="170">
        <v>0</v>
      </c>
      <c r="J20" s="2" t="s">
        <v>5</v>
      </c>
      <c r="K20" s="32"/>
      <c r="L20" s="32"/>
      <c r="M20" s="80">
        <f>((G20*H14)*I20)/2000</f>
        <v>0</v>
      </c>
      <c r="N20" s="146">
        <f>((G20*H14)*I20)/2000</f>
        <v>0</v>
      </c>
    </row>
    <row r="21" spans="1:14" ht="13" x14ac:dyDescent="0.3">
      <c r="A21" s="1"/>
      <c r="B21" s="13" t="s">
        <v>36</v>
      </c>
      <c r="C21" s="1"/>
      <c r="D21" s="1"/>
      <c r="G21" s="51"/>
      <c r="H21" s="50"/>
      <c r="I21" s="52"/>
      <c r="J21" s="2"/>
      <c r="K21" s="32"/>
      <c r="L21" s="32"/>
      <c r="M21" s="53">
        <f>SUM(M16:M19)</f>
        <v>320.05500000000001</v>
      </c>
      <c r="N21" s="62">
        <f>SUM(N16:N19)</f>
        <v>320.05500000000001</v>
      </c>
    </row>
    <row r="22" spans="1:14" ht="6" customHeight="1" x14ac:dyDescent="0.3">
      <c r="A22" s="1"/>
      <c r="B22" s="1"/>
      <c r="C22" s="1"/>
      <c r="D22" s="1"/>
      <c r="G22" s="51"/>
      <c r="H22" s="50"/>
      <c r="I22" s="52"/>
      <c r="J22" s="80"/>
      <c r="K22" s="53"/>
      <c r="L22" s="53"/>
      <c r="M22" s="53"/>
      <c r="N22" s="58"/>
    </row>
    <row r="23" spans="1:14" ht="13" x14ac:dyDescent="0.3">
      <c r="A23" s="1"/>
      <c r="B23" s="1" t="s">
        <v>89</v>
      </c>
      <c r="C23" s="1"/>
      <c r="D23" s="1"/>
      <c r="G23" s="24">
        <v>800</v>
      </c>
      <c r="H23" s="1" t="s">
        <v>29</v>
      </c>
      <c r="I23" s="170">
        <v>1.18</v>
      </c>
      <c r="J23" s="2" t="s">
        <v>23</v>
      </c>
      <c r="K23" s="32"/>
      <c r="L23" s="32"/>
      <c r="M23" s="53">
        <f>$G$23*$I$23</f>
        <v>944</v>
      </c>
      <c r="N23" s="62">
        <f>$I23*$G23</f>
        <v>944</v>
      </c>
    </row>
    <row r="24" spans="1:14" ht="15" x14ac:dyDescent="0.3">
      <c r="A24" s="1"/>
      <c r="B24" s="50" t="s">
        <v>90</v>
      </c>
      <c r="D24" s="50"/>
      <c r="E24" s="50"/>
      <c r="F24" s="50"/>
      <c r="G24" s="50"/>
      <c r="H24" s="51"/>
      <c r="I24" s="55"/>
      <c r="J24" s="50"/>
      <c r="K24" s="53"/>
      <c r="L24" s="53"/>
      <c r="M24" s="72">
        <v>30</v>
      </c>
      <c r="N24" s="21">
        <v>30</v>
      </c>
    </row>
    <row r="25" spans="1:14" ht="15" x14ac:dyDescent="0.3">
      <c r="A25" s="1"/>
      <c r="B25" s="50" t="s">
        <v>91</v>
      </c>
      <c r="D25" s="50"/>
      <c r="E25" s="50"/>
      <c r="F25" s="50"/>
      <c r="G25" s="50"/>
      <c r="H25" s="51"/>
      <c r="I25" s="55"/>
      <c r="J25" s="50"/>
      <c r="K25" s="53"/>
      <c r="L25" s="53"/>
      <c r="M25" s="72">
        <v>20</v>
      </c>
      <c r="N25" s="21">
        <v>20</v>
      </c>
    </row>
    <row r="26" spans="1:14" ht="13" x14ac:dyDescent="0.3">
      <c r="A26" s="1"/>
      <c r="B26" s="50" t="s">
        <v>82</v>
      </c>
      <c r="D26" s="50"/>
      <c r="E26" s="50"/>
      <c r="F26" s="50"/>
      <c r="G26" s="167">
        <v>0</v>
      </c>
      <c r="H26" s="50" t="s">
        <v>103</v>
      </c>
      <c r="I26" s="170">
        <v>0</v>
      </c>
      <c r="J26" s="50" t="s">
        <v>5</v>
      </c>
      <c r="K26" s="53"/>
      <c r="L26" s="53"/>
      <c r="M26" s="72">
        <f>G26*I26</f>
        <v>0</v>
      </c>
      <c r="N26" s="21">
        <f>G26*I26</f>
        <v>0</v>
      </c>
    </row>
    <row r="27" spans="1:14" ht="15" x14ac:dyDescent="0.3">
      <c r="A27" s="1"/>
      <c r="B27" s="50" t="s">
        <v>92</v>
      </c>
      <c r="D27" s="50"/>
      <c r="E27" s="50"/>
      <c r="F27" s="50"/>
      <c r="G27" s="50"/>
      <c r="H27" s="51"/>
      <c r="I27" s="52"/>
      <c r="J27" s="50"/>
      <c r="K27" s="53"/>
      <c r="L27" s="53"/>
      <c r="M27" s="72">
        <v>13</v>
      </c>
      <c r="N27" s="21">
        <v>13</v>
      </c>
    </row>
    <row r="28" spans="1:14" ht="15" x14ac:dyDescent="0.3">
      <c r="A28" s="1"/>
      <c r="B28" s="50" t="s">
        <v>93</v>
      </c>
      <c r="D28" s="50"/>
      <c r="E28" s="50"/>
      <c r="F28" s="168">
        <f>(SUM(M16:M19,M24,M27)/2)+M23</f>
        <v>1125.5274999999999</v>
      </c>
      <c r="G28" s="24">
        <v>6.5</v>
      </c>
      <c r="H28" s="50" t="s">
        <v>24</v>
      </c>
      <c r="I28" s="172">
        <v>4.4999999999999998E-2</v>
      </c>
      <c r="J28" s="50"/>
      <c r="K28" s="65"/>
      <c r="L28" s="65"/>
      <c r="M28" s="78">
        <f>$F$28*$I28*($G28/12)</f>
        <v>27.434732812499995</v>
      </c>
      <c r="N28" s="66">
        <f>$F$28*$I28*($G28/12)</f>
        <v>27.434732812499995</v>
      </c>
    </row>
    <row r="29" spans="1:14" ht="4.5" customHeight="1" x14ac:dyDescent="0.3">
      <c r="A29" s="1"/>
      <c r="B29" s="1"/>
      <c r="C29" s="50"/>
      <c r="D29" s="50"/>
      <c r="E29" s="54"/>
      <c r="F29" s="54"/>
      <c r="G29" s="56"/>
      <c r="H29" s="57"/>
      <c r="I29" s="52"/>
      <c r="J29" s="50"/>
      <c r="K29" s="53"/>
      <c r="L29" s="53"/>
      <c r="M29" s="53"/>
      <c r="N29" s="58"/>
    </row>
    <row r="30" spans="1:14" ht="13" x14ac:dyDescent="0.3">
      <c r="A30" s="13" t="s">
        <v>6</v>
      </c>
      <c r="B30" s="1"/>
      <c r="C30" s="50"/>
      <c r="D30" s="50"/>
      <c r="E30" s="54"/>
      <c r="F30" s="54"/>
      <c r="G30" s="54"/>
      <c r="H30" s="57"/>
      <c r="I30" s="67"/>
      <c r="J30" s="50"/>
      <c r="K30" s="58"/>
      <c r="L30" s="58">
        <f>SUM(L17:L28)</f>
        <v>0</v>
      </c>
      <c r="M30" s="53">
        <f>SUM(M21:M28)</f>
        <v>1354.4897328125001</v>
      </c>
      <c r="N30" s="62">
        <f>SUM(N21:N28)</f>
        <v>1354.4897328125001</v>
      </c>
    </row>
    <row r="31" spans="1:14" ht="13" x14ac:dyDescent="0.3">
      <c r="A31" s="1"/>
      <c r="B31" s="1"/>
      <c r="C31" s="50"/>
      <c r="D31" s="50"/>
      <c r="E31" s="54"/>
      <c r="F31" s="54"/>
      <c r="H31" s="54"/>
      <c r="I31" s="68"/>
      <c r="J31" s="50"/>
    </row>
    <row r="32" spans="1:14" ht="13" x14ac:dyDescent="0.3">
      <c r="A32" s="13" t="s">
        <v>7</v>
      </c>
      <c r="B32" s="1"/>
      <c r="C32" s="50"/>
      <c r="D32" s="50"/>
      <c r="E32" s="50"/>
      <c r="F32" s="50"/>
      <c r="G32" s="51"/>
      <c r="H32" s="59"/>
      <c r="I32" s="52"/>
      <c r="J32" s="50"/>
      <c r="K32" s="53"/>
      <c r="L32" s="53"/>
      <c r="M32" s="53"/>
      <c r="N32" s="58"/>
    </row>
    <row r="33" spans="1:14" ht="15" x14ac:dyDescent="0.3">
      <c r="A33" s="1"/>
      <c r="B33" s="1" t="s">
        <v>94</v>
      </c>
      <c r="C33" s="50"/>
      <c r="D33" s="50"/>
      <c r="E33" s="50"/>
      <c r="F33" s="50"/>
      <c r="G33" s="24">
        <v>1.5</v>
      </c>
      <c r="H33" s="59" t="s">
        <v>25</v>
      </c>
      <c r="I33" s="23">
        <v>15</v>
      </c>
      <c r="J33" s="50" t="s">
        <v>26</v>
      </c>
      <c r="K33" s="53"/>
      <c r="L33" s="53">
        <f>$I33*$G33</f>
        <v>22.5</v>
      </c>
      <c r="M33" s="53">
        <f>$I33*$G33</f>
        <v>22.5</v>
      </c>
      <c r="N33" s="62">
        <f>$I33*$G33</f>
        <v>22.5</v>
      </c>
    </row>
    <row r="34" spans="1:14" ht="15" x14ac:dyDescent="0.3">
      <c r="A34" s="1"/>
      <c r="B34" s="1" t="s">
        <v>95</v>
      </c>
      <c r="C34" s="50"/>
      <c r="D34" s="50"/>
      <c r="E34" s="50"/>
      <c r="F34" s="50"/>
      <c r="G34" s="51"/>
      <c r="H34" s="59"/>
      <c r="I34" s="155"/>
      <c r="J34" s="50"/>
      <c r="K34" s="53"/>
      <c r="L34" s="53"/>
      <c r="M34" s="53">
        <f>'Buildings and Equipment'!$L$26</f>
        <v>13.452500000000001</v>
      </c>
      <c r="N34" s="62">
        <f>'Buildings and Equipment'!$L$26</f>
        <v>13.452500000000001</v>
      </c>
    </row>
    <row r="35" spans="1:14" ht="15" x14ac:dyDescent="0.3">
      <c r="A35" s="1"/>
      <c r="B35" s="1" t="s">
        <v>96</v>
      </c>
      <c r="C35" s="50"/>
      <c r="D35" s="50"/>
      <c r="E35" s="50"/>
      <c r="F35" s="50"/>
      <c r="G35" s="51"/>
      <c r="H35" s="59"/>
      <c r="I35" s="155"/>
      <c r="J35" s="50"/>
      <c r="K35" s="53"/>
      <c r="L35" s="53"/>
      <c r="M35" s="53">
        <f>'Buildings and Equipment'!$L$13</f>
        <v>14.150938666666667</v>
      </c>
      <c r="N35" s="62">
        <f>'Buildings and Equipment'!$L$13</f>
        <v>14.150938666666667</v>
      </c>
    </row>
    <row r="36" spans="1:14" ht="15" x14ac:dyDescent="0.3">
      <c r="A36" s="1"/>
      <c r="B36" s="1" t="s">
        <v>97</v>
      </c>
      <c r="C36" s="50"/>
      <c r="D36" s="50"/>
      <c r="E36" s="50"/>
      <c r="F36" s="50"/>
      <c r="G36" s="50"/>
      <c r="H36" s="69">
        <v>0.05</v>
      </c>
      <c r="I36" s="50" t="s">
        <v>27</v>
      </c>
      <c r="J36" s="50"/>
      <c r="K36" s="53"/>
      <c r="L36" s="53">
        <f>$H36*$N12</f>
        <v>70.579812500000003</v>
      </c>
      <c r="M36" s="53">
        <f>$H36*$N12</f>
        <v>70.579812500000003</v>
      </c>
      <c r="N36" s="62">
        <f>$H36*$N12</f>
        <v>70.579812500000003</v>
      </c>
    </row>
    <row r="37" spans="1:14" ht="6.75" customHeight="1" x14ac:dyDescent="0.3">
      <c r="A37" s="1"/>
      <c r="B37" s="1"/>
      <c r="C37" s="1"/>
      <c r="D37" s="1"/>
      <c r="E37" s="1"/>
      <c r="F37" s="16"/>
      <c r="G37" s="1"/>
      <c r="H37" s="1"/>
      <c r="I37" s="17"/>
      <c r="J37" s="1"/>
      <c r="K37" s="64"/>
      <c r="L37" s="64"/>
      <c r="M37" s="64"/>
      <c r="N37" s="70"/>
    </row>
    <row r="38" spans="1:14" ht="12.75" customHeight="1" x14ac:dyDescent="0.3">
      <c r="A38" s="13" t="s">
        <v>8</v>
      </c>
      <c r="B38" s="1"/>
      <c r="C38" s="1"/>
      <c r="D38" s="1"/>
      <c r="E38" s="1"/>
      <c r="F38" s="16"/>
      <c r="G38" s="1"/>
      <c r="H38" s="1"/>
      <c r="I38" s="17"/>
      <c r="J38" s="1"/>
      <c r="K38" s="72"/>
      <c r="L38" s="72">
        <f>SUM(L33:L36)</f>
        <v>93.079812500000003</v>
      </c>
      <c r="M38" s="72">
        <f>SUM(M33:M36)</f>
        <v>120.68325116666668</v>
      </c>
      <c r="N38" s="63">
        <f>SUM(N33:N36)</f>
        <v>120.68325116666668</v>
      </c>
    </row>
    <row r="39" spans="1:14" ht="12.75" customHeight="1" x14ac:dyDescent="0.3">
      <c r="A39" s="1"/>
      <c r="B39" s="1"/>
      <c r="C39" s="1"/>
      <c r="D39" s="1"/>
      <c r="E39" s="1"/>
      <c r="F39" s="16"/>
      <c r="G39" s="1"/>
      <c r="H39" s="1"/>
      <c r="I39" s="67"/>
      <c r="J39" s="1"/>
      <c r="K39" s="12"/>
      <c r="L39" s="12"/>
      <c r="M39" s="12"/>
      <c r="N39" s="20"/>
    </row>
    <row r="40" spans="1:14" ht="13" x14ac:dyDescent="0.3">
      <c r="A40" s="13" t="s">
        <v>9</v>
      </c>
      <c r="B40" s="1"/>
      <c r="C40" s="1"/>
      <c r="D40" s="1"/>
      <c r="E40" s="1"/>
      <c r="F40" s="1"/>
      <c r="G40" s="1"/>
      <c r="H40" s="1"/>
      <c r="I40" s="67"/>
      <c r="J40" s="1"/>
      <c r="K40" s="72"/>
      <c r="L40" s="72">
        <f>L38+L30</f>
        <v>93.079812500000003</v>
      </c>
      <c r="M40" s="72">
        <f>M38+M30</f>
        <v>1475.1729839791667</v>
      </c>
      <c r="N40" s="63">
        <f>N38+N30</f>
        <v>1475.1729839791667</v>
      </c>
    </row>
    <row r="41" spans="1:14" ht="13" x14ac:dyDescent="0.3">
      <c r="A41" s="1"/>
      <c r="B41" s="1"/>
      <c r="C41" s="1"/>
      <c r="D41" s="1"/>
      <c r="E41" s="1"/>
      <c r="F41" s="1"/>
      <c r="G41" s="1"/>
      <c r="H41" s="1"/>
      <c r="I41" s="68"/>
      <c r="J41" s="1"/>
      <c r="K41" s="35"/>
      <c r="L41" s="35"/>
      <c r="M41" s="35"/>
      <c r="N41" s="20"/>
    </row>
    <row r="42" spans="1:14" ht="13" x14ac:dyDescent="0.3">
      <c r="A42" s="1"/>
      <c r="B42" s="1"/>
      <c r="C42" s="1"/>
      <c r="D42" s="1"/>
      <c r="E42" s="1"/>
      <c r="F42" s="1"/>
      <c r="G42" s="1"/>
      <c r="H42" s="1"/>
      <c r="J42" s="1"/>
      <c r="K42" s="35"/>
      <c r="L42" s="35"/>
      <c r="M42" s="35"/>
      <c r="N42" s="20"/>
    </row>
    <row r="43" spans="1:14" ht="13" x14ac:dyDescent="0.3">
      <c r="A43" s="1"/>
      <c r="B43" s="1"/>
      <c r="C43" s="1"/>
      <c r="D43" s="1"/>
      <c r="E43" s="1"/>
      <c r="F43" s="1"/>
      <c r="G43" s="1"/>
      <c r="H43" s="1"/>
      <c r="I43" s="68"/>
      <c r="J43" s="1"/>
      <c r="K43" s="35"/>
      <c r="L43" s="35"/>
      <c r="M43" s="35"/>
      <c r="N43" s="20"/>
    </row>
    <row r="44" spans="1:14" ht="13" x14ac:dyDescent="0.3">
      <c r="A44" s="13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35"/>
      <c r="L44" s="35">
        <f>L12-L30</f>
        <v>0</v>
      </c>
      <c r="M44" s="35">
        <f>M12-M30</f>
        <v>57.106517187500003</v>
      </c>
      <c r="N44" s="31">
        <f>N12-N30</f>
        <v>57.106517187500003</v>
      </c>
    </row>
    <row r="45" spans="1:14" ht="13" x14ac:dyDescent="0.3">
      <c r="A45" s="13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32"/>
      <c r="L45" s="32">
        <f>L12-L40</f>
        <v>-93.079812500000003</v>
      </c>
      <c r="M45" s="32">
        <f>M12-M40</f>
        <v>-63.576733979166647</v>
      </c>
      <c r="N45" s="62">
        <f>N12-N40</f>
        <v>-63.576733979166647</v>
      </c>
    </row>
    <row r="46" spans="1:14" ht="15" x14ac:dyDescent="0.3">
      <c r="A46" s="13" t="s">
        <v>98</v>
      </c>
      <c r="B46" s="1"/>
      <c r="C46" s="1"/>
      <c r="D46" s="1"/>
      <c r="E46" s="1"/>
      <c r="F46" s="1"/>
      <c r="G46" s="1"/>
      <c r="H46" s="1"/>
      <c r="I46" s="1"/>
      <c r="J46" s="1"/>
      <c r="K46" s="32"/>
      <c r="L46" s="32">
        <f>L45+L36+L33</f>
        <v>0</v>
      </c>
      <c r="M46" s="32">
        <f>M45+M36+M33</f>
        <v>29.503078520833355</v>
      </c>
      <c r="N46" s="62">
        <f>N45+N36+N33</f>
        <v>29.503078520833355</v>
      </c>
    </row>
    <row r="47" spans="1:14" ht="4.5" customHeight="1" x14ac:dyDescent="0.25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42"/>
      <c r="L47" s="42"/>
      <c r="M47" s="42"/>
      <c r="N47" s="10"/>
    </row>
    <row r="48" spans="1:14" ht="9" customHeight="1" x14ac:dyDescent="0.25">
      <c r="A48" s="1"/>
      <c r="B48" s="7"/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7"/>
    </row>
    <row r="49" spans="1:14" ht="12.75" customHeight="1" x14ac:dyDescent="0.25">
      <c r="A49" s="26" t="s">
        <v>17</v>
      </c>
      <c r="B49" s="7"/>
      <c r="C49" s="7"/>
      <c r="D49" s="41"/>
      <c r="E49" s="7"/>
      <c r="F49" s="7"/>
      <c r="G49" s="7"/>
      <c r="H49" s="7"/>
      <c r="I49" s="7"/>
      <c r="J49" s="7"/>
      <c r="K49" s="8"/>
      <c r="L49" s="8"/>
      <c r="M49" s="8"/>
      <c r="N49" s="7"/>
    </row>
    <row r="50" spans="1:14" ht="12" customHeight="1" x14ac:dyDescent="0.25">
      <c r="B50" s="26" t="s">
        <v>19</v>
      </c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  <c r="N50" s="7"/>
    </row>
    <row r="51" spans="1:14" ht="12" customHeight="1" x14ac:dyDescent="0.25">
      <c r="A51" s="26" t="s">
        <v>118</v>
      </c>
      <c r="C51" s="7"/>
      <c r="D51" s="43"/>
      <c r="E51" s="7"/>
      <c r="F51" s="7"/>
      <c r="G51" s="7"/>
      <c r="H51" s="7"/>
      <c r="I51" s="7"/>
      <c r="J51" s="7"/>
      <c r="K51" s="8"/>
      <c r="L51" s="8"/>
      <c r="M51" s="8"/>
      <c r="N51" s="7"/>
    </row>
    <row r="52" spans="1:14" ht="12" customHeight="1" x14ac:dyDescent="0.25">
      <c r="A52" s="26"/>
      <c r="B52" s="26" t="s">
        <v>20</v>
      </c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7"/>
    </row>
    <row r="53" spans="1:14" ht="11.25" customHeight="1" x14ac:dyDescent="0.25">
      <c r="A53" s="26" t="s">
        <v>18</v>
      </c>
      <c r="B53" s="7"/>
      <c r="C53" s="7"/>
      <c r="D53" s="44"/>
      <c r="E53" s="7"/>
      <c r="F53" s="7"/>
      <c r="G53" s="7"/>
      <c r="H53" s="7"/>
      <c r="I53" s="7"/>
      <c r="J53" s="7"/>
      <c r="K53" s="8"/>
      <c r="L53" s="8"/>
      <c r="M53" s="8"/>
      <c r="N53" s="7"/>
    </row>
    <row r="54" spans="1:14" ht="11.25" customHeight="1" x14ac:dyDescent="0.25">
      <c r="B54" s="7"/>
      <c r="C54" s="7"/>
      <c r="D54" s="45"/>
      <c r="E54" s="7"/>
      <c r="F54" s="7"/>
      <c r="G54" s="7"/>
      <c r="H54" s="7"/>
      <c r="I54" s="7"/>
      <c r="J54" s="7"/>
      <c r="K54" s="8"/>
      <c r="L54" s="8"/>
      <c r="M54" s="8"/>
      <c r="N54" s="7"/>
    </row>
    <row r="55" spans="1:14" ht="11.25" customHeight="1" x14ac:dyDescent="0.25">
      <c r="A55" s="29"/>
      <c r="B55" s="7"/>
      <c r="C55" s="7"/>
      <c r="D55" s="45"/>
      <c r="E55" s="7"/>
      <c r="F55" s="7"/>
      <c r="G55" s="7"/>
      <c r="H55" s="7"/>
      <c r="I55" s="7"/>
      <c r="J55" s="7"/>
      <c r="K55" s="8"/>
      <c r="L55" s="8"/>
      <c r="M55" s="8"/>
      <c r="N55" s="7"/>
    </row>
    <row r="56" spans="1:14" ht="14.5" x14ac:dyDescent="0.25">
      <c r="A56" s="113">
        <v>1</v>
      </c>
      <c r="B56" s="117" t="s">
        <v>83</v>
      </c>
      <c r="D56" s="1"/>
      <c r="E56" s="1"/>
      <c r="F56" s="1"/>
      <c r="G56" s="1"/>
      <c r="H56" s="1"/>
      <c r="I56" s="1"/>
      <c r="J56" s="1"/>
      <c r="K56" s="2"/>
      <c r="L56" s="2"/>
      <c r="M56" s="2"/>
      <c r="N56" s="1"/>
    </row>
    <row r="57" spans="1:14" ht="14.5" x14ac:dyDescent="0.25">
      <c r="A57" s="113">
        <v>2</v>
      </c>
      <c r="B57" s="117" t="s">
        <v>84</v>
      </c>
      <c r="C57" s="117"/>
      <c r="D57" s="1"/>
      <c r="E57" s="1"/>
      <c r="F57" s="1"/>
      <c r="G57" s="1"/>
      <c r="H57" s="1"/>
      <c r="I57" s="1"/>
      <c r="J57" s="1"/>
      <c r="K57" s="2"/>
      <c r="L57" s="2"/>
      <c r="M57" s="2"/>
      <c r="N57" s="1"/>
    </row>
    <row r="58" spans="1:14" ht="14.5" x14ac:dyDescent="0.25">
      <c r="A58" s="113"/>
      <c r="B58" s="117" t="s">
        <v>85</v>
      </c>
      <c r="C58" s="117"/>
      <c r="D58" s="1"/>
      <c r="E58" s="1"/>
      <c r="F58" s="1"/>
      <c r="G58" s="1"/>
      <c r="H58" s="1"/>
      <c r="I58" s="1"/>
      <c r="J58" s="1"/>
      <c r="K58" s="2"/>
      <c r="L58" s="2"/>
      <c r="M58" s="2"/>
      <c r="N58" s="1"/>
    </row>
    <row r="59" spans="1:14" ht="14.5" x14ac:dyDescent="0.25">
      <c r="A59" s="113">
        <v>3</v>
      </c>
      <c r="B59" s="117" t="s">
        <v>86</v>
      </c>
      <c r="D59" s="1"/>
      <c r="E59" s="1"/>
      <c r="F59" s="1"/>
      <c r="G59" s="1"/>
      <c r="H59" s="1"/>
      <c r="I59" s="1"/>
      <c r="J59" s="1"/>
      <c r="K59" s="2"/>
      <c r="L59" s="2"/>
      <c r="M59" s="2"/>
      <c r="N59" s="1"/>
    </row>
    <row r="60" spans="1:14" ht="14.5" x14ac:dyDescent="0.25">
      <c r="A60" s="113">
        <v>4</v>
      </c>
      <c r="B60" s="117" t="s">
        <v>87</v>
      </c>
      <c r="C60" s="33"/>
      <c r="D60" s="1"/>
      <c r="E60" s="1"/>
      <c r="F60" s="1"/>
      <c r="G60" s="1"/>
      <c r="H60" s="1"/>
      <c r="I60" s="1"/>
      <c r="J60" s="1"/>
      <c r="K60" s="2"/>
      <c r="L60" s="2"/>
      <c r="M60" s="2"/>
      <c r="N60" s="1"/>
    </row>
    <row r="61" spans="1:14" ht="14.5" x14ac:dyDescent="0.25">
      <c r="A61" s="113">
        <v>5</v>
      </c>
      <c r="B61" s="117" t="s">
        <v>106</v>
      </c>
      <c r="C61" s="33"/>
      <c r="D61" s="1"/>
      <c r="E61" s="1"/>
      <c r="F61" s="1"/>
      <c r="G61" s="1"/>
      <c r="H61" s="1"/>
      <c r="I61" s="1"/>
      <c r="J61" s="1"/>
      <c r="K61" s="2"/>
      <c r="L61" s="2"/>
      <c r="M61" s="2"/>
      <c r="N61" s="1"/>
    </row>
    <row r="62" spans="1:14" ht="14.5" x14ac:dyDescent="0.25">
      <c r="A62" s="113">
        <v>6</v>
      </c>
      <c r="B62" s="117" t="s">
        <v>75</v>
      </c>
      <c r="C62" s="33"/>
      <c r="D62" s="1"/>
      <c r="E62" s="1"/>
      <c r="F62" s="1"/>
      <c r="G62" s="1"/>
      <c r="H62" s="1"/>
      <c r="I62" s="1"/>
      <c r="J62" s="1"/>
      <c r="K62" s="2"/>
      <c r="L62" s="2"/>
      <c r="M62" s="2"/>
      <c r="N62" s="1"/>
    </row>
    <row r="63" spans="1:14" ht="14.5" x14ac:dyDescent="0.25">
      <c r="A63" s="113">
        <v>7</v>
      </c>
      <c r="B63" s="129" t="s">
        <v>107</v>
      </c>
      <c r="C63" s="33"/>
      <c r="D63" s="1"/>
      <c r="E63" s="1"/>
      <c r="F63" s="1"/>
      <c r="G63" s="1"/>
      <c r="H63" s="1"/>
      <c r="I63" s="1"/>
      <c r="J63" s="1"/>
      <c r="K63" s="2"/>
      <c r="L63" s="2"/>
      <c r="M63" s="2"/>
      <c r="N63" s="1"/>
    </row>
    <row r="64" spans="1:14" ht="14.5" x14ac:dyDescent="0.25">
      <c r="A64" s="113"/>
      <c r="B64" s="129"/>
      <c r="C64" s="129" t="s">
        <v>108</v>
      </c>
      <c r="D64" s="1"/>
      <c r="E64" s="1"/>
      <c r="F64" s="1"/>
      <c r="G64" s="1"/>
      <c r="H64" s="1"/>
      <c r="I64" s="1"/>
      <c r="J64" s="1"/>
      <c r="K64" s="2"/>
      <c r="L64" s="2"/>
      <c r="M64" s="2"/>
      <c r="N64" s="1"/>
    </row>
    <row r="65" spans="1:14" ht="14.5" x14ac:dyDescent="0.25">
      <c r="A65" s="113"/>
      <c r="B65" s="129"/>
      <c r="C65" s="165" t="s">
        <v>71</v>
      </c>
      <c r="D65" s="1"/>
      <c r="E65" s="1"/>
      <c r="F65" s="1"/>
      <c r="G65" s="1"/>
      <c r="H65" s="1"/>
      <c r="I65" s="1"/>
      <c r="J65" s="1"/>
      <c r="K65" s="2"/>
      <c r="L65" s="2"/>
      <c r="M65" s="2"/>
      <c r="N65" s="1"/>
    </row>
    <row r="66" spans="1:14" ht="14.5" x14ac:dyDescent="0.25">
      <c r="A66" s="113">
        <v>8</v>
      </c>
      <c r="B66" s="129" t="s">
        <v>109</v>
      </c>
      <c r="C66" s="45"/>
      <c r="D66" s="1"/>
      <c r="E66" s="1"/>
      <c r="F66" s="1"/>
      <c r="G66" s="1"/>
      <c r="H66" s="1"/>
      <c r="I66" s="1"/>
      <c r="J66" s="1"/>
      <c r="K66" s="2"/>
      <c r="L66" s="2"/>
      <c r="M66" s="2"/>
      <c r="N66" s="1"/>
    </row>
    <row r="67" spans="1:14" ht="14.5" x14ac:dyDescent="0.25">
      <c r="A67" s="113"/>
      <c r="B67" s="129"/>
      <c r="C67" s="129" t="s">
        <v>110</v>
      </c>
      <c r="D67" s="1"/>
      <c r="E67" s="1"/>
      <c r="F67" s="1"/>
      <c r="G67" s="1"/>
      <c r="H67" s="1"/>
      <c r="I67" s="1"/>
      <c r="J67" s="1"/>
      <c r="K67" s="2"/>
      <c r="L67" s="2"/>
      <c r="M67" s="2"/>
      <c r="N67" s="1"/>
    </row>
    <row r="68" spans="1:14" ht="14.5" x14ac:dyDescent="0.25">
      <c r="A68" s="113"/>
      <c r="B68" s="129"/>
      <c r="C68" s="165" t="s">
        <v>71</v>
      </c>
      <c r="D68" s="1"/>
      <c r="E68" s="1"/>
      <c r="F68" s="1"/>
      <c r="G68" s="1"/>
      <c r="H68" s="1"/>
      <c r="I68" s="1"/>
      <c r="J68" s="1"/>
      <c r="K68" s="2"/>
      <c r="L68" s="2"/>
      <c r="M68" s="2"/>
      <c r="N68" s="1"/>
    </row>
    <row r="69" spans="1:14" ht="14.5" x14ac:dyDescent="0.25">
      <c r="A69" s="113">
        <v>9</v>
      </c>
      <c r="B69" s="117" t="s">
        <v>41</v>
      </c>
      <c r="C69" s="129"/>
      <c r="D69" s="1"/>
      <c r="E69" s="1"/>
      <c r="F69" s="1"/>
      <c r="G69" s="1"/>
      <c r="H69" s="1"/>
      <c r="I69" s="1"/>
      <c r="J69" s="1"/>
      <c r="K69" s="2"/>
      <c r="L69" s="2"/>
      <c r="M69" s="2"/>
      <c r="N69" s="1"/>
    </row>
    <row r="70" spans="1:14" ht="14.5" x14ac:dyDescent="0.25">
      <c r="A70" s="113">
        <v>10</v>
      </c>
      <c r="B70" s="117" t="s">
        <v>72</v>
      </c>
      <c r="C70" s="129"/>
      <c r="D70" s="1"/>
      <c r="E70" s="1"/>
      <c r="F70" s="1"/>
      <c r="G70" s="1"/>
      <c r="H70" s="1"/>
      <c r="I70" s="1"/>
      <c r="J70" s="1"/>
      <c r="K70" s="2"/>
      <c r="L70" s="2"/>
      <c r="M70" s="2"/>
      <c r="N70" s="1"/>
    </row>
    <row r="71" spans="1:14" ht="14.5" x14ac:dyDescent="0.25">
      <c r="A71" s="113"/>
      <c r="B71" s="117" t="s">
        <v>73</v>
      </c>
      <c r="D71" s="166"/>
      <c r="E71" s="166"/>
      <c r="F71" s="166"/>
      <c r="G71" s="166"/>
      <c r="H71" s="166"/>
      <c r="I71" s="166"/>
      <c r="J71" s="1"/>
      <c r="K71" s="2"/>
      <c r="L71" s="2"/>
      <c r="M71" s="2"/>
      <c r="N71" s="1"/>
    </row>
    <row r="72" spans="1:14" ht="14.5" x14ac:dyDescent="0.25">
      <c r="A72" s="113"/>
      <c r="B72" s="117"/>
      <c r="D72" s="166"/>
      <c r="E72" s="166"/>
      <c r="F72" s="166"/>
      <c r="G72" s="166"/>
      <c r="H72" s="166"/>
      <c r="I72" s="166"/>
      <c r="J72" s="1"/>
      <c r="K72" s="2"/>
      <c r="L72" s="2"/>
      <c r="M72" s="2"/>
      <c r="N72" s="1"/>
    </row>
    <row r="73" spans="1:14" x14ac:dyDescent="0.25">
      <c r="A73" s="45"/>
      <c r="B73" s="117"/>
      <c r="C73" s="115" t="s">
        <v>37</v>
      </c>
      <c r="D73" s="179" t="s">
        <v>38</v>
      </c>
      <c r="E73" s="179"/>
      <c r="F73" s="115"/>
      <c r="G73" s="115"/>
      <c r="H73" s="115"/>
      <c r="I73" s="45"/>
      <c r="J73" s="45"/>
      <c r="K73" s="83"/>
      <c r="L73" s="83"/>
      <c r="M73" s="83"/>
      <c r="N73" s="1"/>
    </row>
    <row r="74" spans="1:14" x14ac:dyDescent="0.25">
      <c r="A74" s="45"/>
      <c r="B74" s="45"/>
      <c r="D74" s="179" t="s">
        <v>115</v>
      </c>
      <c r="E74" s="179"/>
      <c r="F74" s="115"/>
      <c r="G74" s="115"/>
      <c r="H74" s="115"/>
      <c r="I74" s="45"/>
      <c r="J74" s="45"/>
      <c r="K74" s="83"/>
      <c r="L74" s="83"/>
      <c r="M74" s="83"/>
      <c r="N74" s="25"/>
    </row>
    <row r="75" spans="1:14" x14ac:dyDescent="0.25">
      <c r="A75" s="45"/>
      <c r="B75" s="45"/>
      <c r="D75" s="179" t="s">
        <v>39</v>
      </c>
      <c r="E75" s="179"/>
      <c r="F75" s="115"/>
      <c r="G75" s="115"/>
      <c r="H75" s="115"/>
      <c r="I75" s="45"/>
      <c r="J75" s="45"/>
      <c r="K75" s="83"/>
      <c r="L75" s="83"/>
      <c r="M75" s="83"/>
      <c r="N75" s="25"/>
    </row>
    <row r="76" spans="1:14" ht="14.5" x14ac:dyDescent="0.25">
      <c r="A76" s="81"/>
      <c r="B76" s="82"/>
      <c r="D76" s="179" t="s">
        <v>113</v>
      </c>
      <c r="E76" s="179"/>
      <c r="F76" s="115"/>
      <c r="G76" s="115"/>
      <c r="H76" s="115"/>
      <c r="I76" s="130"/>
      <c r="J76" s="45"/>
      <c r="K76" s="83"/>
      <c r="L76" s="83"/>
      <c r="M76" s="83"/>
      <c r="N76" s="27"/>
    </row>
    <row r="77" spans="1:14" x14ac:dyDescent="0.25">
      <c r="A77" s="45"/>
      <c r="B77" s="45"/>
      <c r="C77" s="115"/>
      <c r="D77" s="179" t="s">
        <v>112</v>
      </c>
      <c r="E77" s="179"/>
      <c r="F77" s="115"/>
      <c r="G77" s="115"/>
      <c r="H77" s="115"/>
      <c r="I77" s="45"/>
      <c r="J77" s="45"/>
      <c r="K77" s="83"/>
      <c r="L77" s="83"/>
      <c r="M77" s="83"/>
      <c r="N77" s="27"/>
    </row>
    <row r="78" spans="1:14" ht="14.5" x14ac:dyDescent="0.25">
      <c r="A78" s="81"/>
      <c r="B78" s="82"/>
      <c r="C78" s="114"/>
      <c r="D78" s="179" t="s">
        <v>114</v>
      </c>
      <c r="E78" s="179"/>
      <c r="F78" s="114"/>
      <c r="G78" s="114"/>
      <c r="H78" s="114"/>
      <c r="I78" s="45"/>
      <c r="J78" s="45"/>
      <c r="K78" s="83"/>
      <c r="L78" s="83"/>
      <c r="M78" s="83"/>
      <c r="N78" s="27"/>
    </row>
    <row r="79" spans="1:14" ht="14.5" x14ac:dyDescent="0.25">
      <c r="A79" s="81"/>
      <c r="B79" s="82"/>
      <c r="C79" s="115"/>
      <c r="D79" s="180" t="s">
        <v>116</v>
      </c>
      <c r="E79" s="181"/>
      <c r="F79" s="115"/>
      <c r="G79" s="115"/>
      <c r="H79" s="115"/>
      <c r="I79" s="45"/>
      <c r="J79" s="45"/>
      <c r="K79" s="83"/>
      <c r="L79" s="83"/>
      <c r="M79" s="83"/>
      <c r="N79" s="27"/>
    </row>
    <row r="80" spans="1:14" ht="14.5" x14ac:dyDescent="0.25">
      <c r="A80" s="81"/>
      <c r="B80" s="82"/>
      <c r="C80" s="114"/>
      <c r="D80" s="116"/>
      <c r="E80" s="114"/>
      <c r="F80" s="114"/>
      <c r="G80" s="114"/>
      <c r="H80" s="114"/>
      <c r="I80" s="45"/>
      <c r="J80" s="45"/>
      <c r="K80" s="83"/>
      <c r="L80" s="83"/>
      <c r="M80" s="83"/>
      <c r="N80" s="27"/>
    </row>
    <row r="81" spans="1:14" ht="14.5" x14ac:dyDescent="0.25">
      <c r="A81" s="81"/>
      <c r="B81" s="82"/>
      <c r="D81" s="115"/>
      <c r="I81" s="45"/>
      <c r="J81" s="45"/>
      <c r="K81" s="83"/>
      <c r="L81" s="83"/>
      <c r="M81" s="83"/>
      <c r="N81" s="27"/>
    </row>
    <row r="82" spans="1:14" ht="14.5" x14ac:dyDescent="0.25">
      <c r="A82" s="81"/>
      <c r="B82" s="82"/>
      <c r="C82" s="130"/>
      <c r="D82" s="45"/>
      <c r="E82" s="131"/>
      <c r="F82" s="127"/>
      <c r="G82" s="45"/>
      <c r="H82" s="45"/>
      <c r="I82" s="45"/>
      <c r="J82" s="45"/>
      <c r="K82" s="83"/>
      <c r="L82" s="83"/>
      <c r="M82" s="83"/>
      <c r="N82" s="27"/>
    </row>
    <row r="83" spans="1:14" ht="14.5" x14ac:dyDescent="0.25">
      <c r="A83" s="81"/>
      <c r="B83" s="82"/>
      <c r="C83" s="130"/>
      <c r="D83" s="45"/>
      <c r="E83" s="131"/>
      <c r="F83" s="127"/>
      <c r="G83" s="45"/>
      <c r="H83" s="45"/>
      <c r="I83" s="45"/>
      <c r="J83" s="45"/>
      <c r="K83" s="83"/>
      <c r="L83" s="83"/>
      <c r="M83" s="83"/>
      <c r="N83" s="27"/>
    </row>
    <row r="84" spans="1:14" ht="14.5" x14ac:dyDescent="0.25">
      <c r="A84" s="81"/>
      <c r="B84" s="82"/>
      <c r="C84" s="130"/>
      <c r="D84" s="45"/>
      <c r="E84" s="131"/>
      <c r="F84" s="127"/>
      <c r="G84" s="45"/>
      <c r="H84" s="45"/>
      <c r="I84" s="45"/>
      <c r="J84" s="45"/>
      <c r="K84" s="83"/>
      <c r="L84" s="83"/>
      <c r="M84" s="83"/>
      <c r="N84" s="27"/>
    </row>
    <row r="85" spans="1:14" ht="14.5" x14ac:dyDescent="0.25">
      <c r="A85" s="81"/>
      <c r="B85" s="82"/>
      <c r="C85" s="130"/>
      <c r="D85" s="45"/>
      <c r="E85" s="131"/>
      <c r="F85" s="127"/>
      <c r="G85" s="45"/>
      <c r="H85" s="45"/>
      <c r="I85" s="45"/>
      <c r="J85" s="45"/>
      <c r="K85" s="83"/>
      <c r="L85" s="83"/>
      <c r="M85" s="83"/>
      <c r="N85" s="27"/>
    </row>
    <row r="86" spans="1:14" ht="14.5" x14ac:dyDescent="0.25">
      <c r="A86" s="81"/>
      <c r="B86" s="82"/>
      <c r="C86" s="130"/>
      <c r="D86" s="45"/>
      <c r="E86" s="131"/>
      <c r="F86" s="127"/>
      <c r="G86" s="45"/>
      <c r="H86" s="45"/>
      <c r="I86" s="45"/>
      <c r="J86" s="45"/>
      <c r="K86" s="83"/>
      <c r="L86" s="83"/>
      <c r="M86" s="83"/>
      <c r="N86" s="27"/>
    </row>
    <row r="87" spans="1:14" ht="14.5" x14ac:dyDescent="0.25">
      <c r="A87" s="81"/>
      <c r="B87" s="82"/>
      <c r="C87" s="45"/>
      <c r="D87" s="45"/>
      <c r="E87" s="45"/>
      <c r="F87" s="45"/>
      <c r="G87" s="45"/>
      <c r="H87" s="45"/>
      <c r="I87" s="45"/>
      <c r="J87" s="45"/>
      <c r="K87" s="83"/>
      <c r="L87" s="83"/>
      <c r="M87" s="83"/>
      <c r="N87" s="27"/>
    </row>
    <row r="88" spans="1:14" ht="14.5" x14ac:dyDescent="0.25">
      <c r="A88" s="81"/>
      <c r="B88" s="82"/>
      <c r="C88" s="82"/>
      <c r="D88" s="45"/>
      <c r="E88" s="45"/>
      <c r="F88" s="45"/>
      <c r="G88" s="45"/>
      <c r="H88" s="45"/>
      <c r="I88" s="45"/>
      <c r="J88" s="45"/>
      <c r="K88" s="83"/>
      <c r="L88" s="83"/>
      <c r="M88" s="83"/>
      <c r="N88" s="27"/>
    </row>
    <row r="89" spans="1:14" x14ac:dyDescent="0.25">
      <c r="A89" s="33"/>
      <c r="B89" s="33"/>
      <c r="C89" s="85"/>
      <c r="D89" s="33"/>
      <c r="E89" s="33"/>
      <c r="F89" s="33"/>
      <c r="G89" s="49"/>
      <c r="H89" s="33"/>
      <c r="I89" s="33"/>
      <c r="J89" s="33"/>
      <c r="K89" s="33"/>
      <c r="L89" s="84"/>
      <c r="M89" s="84"/>
      <c r="N89" s="27"/>
    </row>
    <row r="90" spans="1:14" x14ac:dyDescent="0.25">
      <c r="A90" s="33"/>
      <c r="B90" s="33"/>
      <c r="C90" s="33"/>
      <c r="D90" s="33"/>
      <c r="E90" s="86"/>
      <c r="F90" s="87"/>
      <c r="G90" s="86"/>
      <c r="H90" s="86"/>
      <c r="I90" s="87"/>
      <c r="J90" s="87"/>
      <c r="K90" s="87"/>
      <c r="L90" s="88"/>
      <c r="M90" s="87"/>
      <c r="N90" s="27"/>
    </row>
    <row r="91" spans="1:14" x14ac:dyDescent="0.25">
      <c r="A91" s="33"/>
      <c r="B91" s="33"/>
      <c r="C91" s="33"/>
      <c r="D91" s="33"/>
      <c r="E91" s="36"/>
      <c r="F91" s="89"/>
      <c r="G91" s="37"/>
      <c r="H91" s="37"/>
      <c r="I91" s="38"/>
      <c r="J91" s="39"/>
      <c r="K91" s="40"/>
      <c r="L91" s="88"/>
      <c r="M91" s="40"/>
      <c r="N91" s="27"/>
    </row>
    <row r="92" spans="1:14" x14ac:dyDescent="0.25">
      <c r="A92" s="33"/>
      <c r="B92" s="33"/>
      <c r="C92" s="33"/>
      <c r="D92" s="33"/>
      <c r="E92" s="36"/>
      <c r="F92" s="89"/>
      <c r="G92" s="37"/>
      <c r="H92" s="37"/>
      <c r="I92" s="38"/>
      <c r="J92" s="39"/>
      <c r="K92" s="40"/>
      <c r="L92" s="88"/>
      <c r="M92" s="40"/>
      <c r="N92" s="27"/>
    </row>
    <row r="93" spans="1:14" x14ac:dyDescent="0.25">
      <c r="A93" s="33"/>
      <c r="B93" s="33"/>
      <c r="C93" s="33"/>
      <c r="D93" s="33"/>
      <c r="E93" s="36"/>
      <c r="F93" s="89"/>
      <c r="G93" s="37"/>
      <c r="H93" s="37"/>
      <c r="I93" s="38"/>
      <c r="J93" s="39"/>
      <c r="K93" s="40"/>
      <c r="L93" s="88"/>
      <c r="M93" s="40"/>
      <c r="N93" s="27"/>
    </row>
    <row r="94" spans="1:14" x14ac:dyDescent="0.25">
      <c r="A94" s="33"/>
      <c r="B94" s="33"/>
      <c r="C94" s="33"/>
      <c r="D94" s="33"/>
      <c r="E94" s="36"/>
      <c r="F94" s="89"/>
      <c r="G94" s="37"/>
      <c r="H94" s="37"/>
      <c r="I94" s="38"/>
      <c r="J94" s="39"/>
      <c r="K94" s="40"/>
      <c r="L94" s="88"/>
      <c r="M94" s="40"/>
      <c r="N94" s="27"/>
    </row>
    <row r="95" spans="1:14" x14ac:dyDescent="0.25">
      <c r="A95" s="33"/>
      <c r="B95" s="33"/>
      <c r="C95" s="33"/>
      <c r="D95" s="33"/>
      <c r="E95" s="36"/>
      <c r="F95" s="89"/>
      <c r="G95" s="37"/>
      <c r="H95" s="37"/>
      <c r="I95" s="38"/>
      <c r="J95" s="39"/>
      <c r="K95" s="40"/>
      <c r="L95" s="88"/>
      <c r="M95" s="40"/>
      <c r="N95" s="27"/>
    </row>
    <row r="96" spans="1:14" x14ac:dyDescent="0.25">
      <c r="A96" s="33"/>
      <c r="B96" s="33"/>
      <c r="C96" s="33"/>
      <c r="D96" s="33"/>
      <c r="E96" s="36"/>
      <c r="F96" s="89"/>
      <c r="G96" s="37"/>
      <c r="H96" s="37"/>
      <c r="I96" s="38"/>
      <c r="J96" s="90"/>
      <c r="K96" s="91"/>
      <c r="L96" s="88"/>
      <c r="M96" s="40"/>
      <c r="N96" s="27"/>
    </row>
    <row r="97" spans="1:14" x14ac:dyDescent="0.25">
      <c r="A97" s="33"/>
      <c r="B97" s="33"/>
      <c r="C97" s="33"/>
      <c r="D97" s="33"/>
      <c r="E97" s="36"/>
      <c r="F97" s="89"/>
      <c r="G97" s="37"/>
      <c r="H97" s="37"/>
      <c r="I97" s="38"/>
      <c r="J97" s="91"/>
      <c r="K97" s="91"/>
      <c r="L97" s="88"/>
      <c r="M97" s="40"/>
      <c r="N97" s="27"/>
    </row>
    <row r="98" spans="1:14" x14ac:dyDescent="0.25">
      <c r="A98" s="33"/>
      <c r="B98" s="33"/>
      <c r="C98" s="33"/>
      <c r="D98" s="33"/>
      <c r="E98" s="36"/>
      <c r="F98" s="92"/>
      <c r="G98" s="93"/>
      <c r="H98" s="93"/>
      <c r="I98" s="38"/>
      <c r="J98" s="94"/>
      <c r="K98" s="95"/>
      <c r="L98" s="88"/>
      <c r="M98" s="40"/>
      <c r="N98" s="27"/>
    </row>
    <row r="99" spans="1:14" x14ac:dyDescent="0.25">
      <c r="A99" s="33"/>
      <c r="B99" s="85"/>
      <c r="C99" s="33"/>
      <c r="D99" s="33"/>
      <c r="E99" s="96"/>
      <c r="F99" s="36"/>
      <c r="G99" s="36"/>
      <c r="H99" s="36"/>
      <c r="I99" s="97"/>
      <c r="J99" s="98"/>
      <c r="K99" s="99"/>
      <c r="L99" s="88"/>
      <c r="M99" s="40"/>
      <c r="N99" s="27"/>
    </row>
    <row r="100" spans="1:14" ht="13" x14ac:dyDescent="0.3">
      <c r="A100" s="33"/>
      <c r="B100" s="49"/>
      <c r="C100" s="49"/>
      <c r="D100" s="49"/>
      <c r="E100" s="49"/>
      <c r="F100" s="100"/>
      <c r="G100" s="100"/>
      <c r="H100" s="100"/>
      <c r="I100" s="101"/>
      <c r="J100" s="98"/>
      <c r="K100" s="99"/>
      <c r="L100" s="102"/>
      <c r="M100" s="99"/>
      <c r="N100" s="27"/>
    </row>
    <row r="101" spans="1:14" x14ac:dyDescent="0.25">
      <c r="A101" s="33"/>
      <c r="B101" s="49"/>
      <c r="C101" s="33"/>
      <c r="D101" s="33"/>
      <c r="E101" s="33"/>
      <c r="F101" s="103"/>
      <c r="G101" s="104"/>
      <c r="H101" s="104"/>
      <c r="I101" s="105"/>
      <c r="J101" s="49"/>
      <c r="K101" s="106"/>
      <c r="L101" s="106"/>
      <c r="M101" s="106"/>
      <c r="N101" s="27"/>
    </row>
    <row r="102" spans="1:14" x14ac:dyDescent="0.25">
      <c r="A102" s="33"/>
      <c r="B102" s="33"/>
      <c r="C102" s="49"/>
      <c r="D102" s="49"/>
      <c r="E102" s="49"/>
      <c r="F102" s="107"/>
      <c r="G102" s="107"/>
      <c r="H102" s="107"/>
      <c r="I102" s="107"/>
      <c r="J102" s="182"/>
      <c r="K102" s="182"/>
      <c r="L102" s="182"/>
      <c r="M102" s="108"/>
      <c r="N102" s="27"/>
    </row>
    <row r="103" spans="1:14" x14ac:dyDescent="0.25">
      <c r="A103" s="33"/>
      <c r="B103" s="49"/>
      <c r="C103" s="49"/>
      <c r="D103" s="49"/>
      <c r="E103" s="49"/>
      <c r="F103" s="107"/>
      <c r="G103" s="107"/>
      <c r="H103" s="107"/>
      <c r="I103" s="105"/>
      <c r="J103" s="49"/>
      <c r="K103" s="106"/>
      <c r="L103" s="106"/>
      <c r="M103" s="106"/>
      <c r="N103" s="27"/>
    </row>
    <row r="104" spans="1:14" x14ac:dyDescent="0.25">
      <c r="A104" s="33"/>
      <c r="B104" s="49"/>
      <c r="C104" s="49"/>
      <c r="D104" s="49"/>
      <c r="E104" s="49"/>
      <c r="F104" s="107"/>
      <c r="G104" s="107"/>
      <c r="H104" s="107"/>
      <c r="I104" s="105"/>
      <c r="J104" s="49"/>
      <c r="K104" s="106"/>
      <c r="L104" s="106"/>
      <c r="M104" s="106"/>
      <c r="N104" s="27"/>
    </row>
    <row r="105" spans="1:14" x14ac:dyDescent="0.25">
      <c r="A105" s="109"/>
      <c r="B105" s="49"/>
      <c r="C105" s="49"/>
      <c r="D105" s="49"/>
      <c r="E105" s="49"/>
      <c r="F105" s="107"/>
      <c r="G105" s="107"/>
      <c r="H105" s="107"/>
      <c r="I105" s="105"/>
      <c r="J105" s="49"/>
      <c r="K105" s="106"/>
      <c r="L105" s="106"/>
      <c r="M105" s="106"/>
      <c r="N105" s="27"/>
    </row>
    <row r="106" spans="1:14" x14ac:dyDescent="0.25">
      <c r="A106" s="33"/>
      <c r="B106" s="33"/>
      <c r="C106" s="33"/>
      <c r="D106" s="33"/>
      <c r="E106" s="33"/>
      <c r="F106" s="110"/>
      <c r="G106" s="110"/>
      <c r="H106" s="110"/>
      <c r="I106" s="105"/>
      <c r="J106" s="33"/>
      <c r="K106" s="84"/>
      <c r="L106" s="84"/>
      <c r="M106" s="84"/>
      <c r="N106" s="27"/>
    </row>
    <row r="107" spans="1:14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84"/>
      <c r="M107" s="84"/>
      <c r="N107" s="27"/>
    </row>
    <row r="108" spans="1:14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84"/>
      <c r="M108" s="84"/>
      <c r="N108" s="27"/>
    </row>
    <row r="109" spans="1:14" x14ac:dyDescent="0.25">
      <c r="A109" s="111"/>
      <c r="B109" s="33"/>
      <c r="C109" s="112"/>
      <c r="D109" s="33"/>
      <c r="E109" s="33"/>
      <c r="F109" s="33"/>
      <c r="G109" s="33"/>
      <c r="H109" s="33"/>
      <c r="I109" s="33"/>
      <c r="J109" s="33"/>
      <c r="K109" s="33"/>
      <c r="L109" s="84"/>
      <c r="M109" s="84"/>
      <c r="N109" s="27"/>
    </row>
    <row r="110" spans="1:14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84"/>
      <c r="M110" s="84"/>
      <c r="N110" s="27"/>
    </row>
    <row r="111" spans="1:14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84"/>
      <c r="M111" s="84"/>
    </row>
    <row r="112" spans="1:14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84"/>
      <c r="M112" s="84"/>
    </row>
    <row r="113" spans="1:13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84"/>
      <c r="M113" s="84"/>
    </row>
    <row r="114" spans="1:13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84"/>
      <c r="M114" s="84"/>
    </row>
  </sheetData>
  <mergeCells count="6">
    <mergeCell ref="J102:L102"/>
    <mergeCell ref="F6:G6"/>
    <mergeCell ref="J7:K7"/>
    <mergeCell ref="J6:K6"/>
    <mergeCell ref="F1:K1"/>
    <mergeCell ref="F2:K2"/>
  </mergeCells>
  <phoneticPr fontId="0" type="noConversion"/>
  <hyperlinks>
    <hyperlink ref="C65" location="'Buildings and Equipment'!A1" display="Click here or click 'Buildings and Equipment' below for specific cost calculations"/>
    <hyperlink ref="C68" location="'Buildings and Equipment'!A1" display="Click here or click 'Buildings and Equipment' below for specific cost calculations"/>
    <hyperlink ref="C71:I71" location="'Buildings and Machinery'!A1" display="Click here or click 'Buildings and Equipment' below for specific cost calculations"/>
  </hyperlinks>
  <printOptions horizontalCentered="1"/>
  <pageMargins left="0.5" right="0.5" top="0.5" bottom="0.5" header="0.5" footer="0.5"/>
  <pageSetup scale="90" fitToHeight="2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30" sqref="A30"/>
    </sheetView>
  </sheetViews>
  <sheetFormatPr defaultColWidth="8.90625" defaultRowHeight="12.5" x14ac:dyDescent="0.25"/>
  <cols>
    <col min="1" max="1" width="14.36328125" customWidth="1"/>
    <col min="2" max="2" width="10.36328125" customWidth="1"/>
    <col min="3" max="3" width="10.6328125" customWidth="1"/>
    <col min="4" max="4" width="10.36328125" customWidth="1"/>
    <col min="5" max="5" width="8.453125" customWidth="1"/>
    <col min="6" max="6" width="9" customWidth="1"/>
    <col min="7" max="7" width="10.453125" customWidth="1"/>
    <col min="8" max="8" width="8.90625" customWidth="1"/>
    <col min="9" max="9" width="9.453125" customWidth="1"/>
    <col min="10" max="10" width="8" customWidth="1"/>
    <col min="11" max="11" width="5.36328125" bestFit="1" customWidth="1"/>
  </cols>
  <sheetData>
    <row r="1" spans="1:12" ht="13" x14ac:dyDescent="0.3">
      <c r="A1" s="188" t="s">
        <v>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25.5" customHeight="1" x14ac:dyDescent="0.25">
      <c r="A2" s="124"/>
      <c r="B2" s="136" t="s">
        <v>52</v>
      </c>
      <c r="C2" s="135" t="s">
        <v>57</v>
      </c>
      <c r="D2" s="118" t="s">
        <v>58</v>
      </c>
      <c r="E2" s="118" t="s">
        <v>76</v>
      </c>
      <c r="F2" s="118" t="s">
        <v>59</v>
      </c>
      <c r="G2" s="118" t="s">
        <v>60</v>
      </c>
      <c r="H2" s="121" t="s">
        <v>68</v>
      </c>
      <c r="I2" s="10" t="s">
        <v>69</v>
      </c>
      <c r="J2" s="118" t="s">
        <v>55</v>
      </c>
      <c r="K2" s="118" t="s">
        <v>56</v>
      </c>
      <c r="L2" s="121" t="s">
        <v>62</v>
      </c>
    </row>
    <row r="3" spans="1:12" ht="13" x14ac:dyDescent="0.3">
      <c r="A3" s="128" t="s">
        <v>43</v>
      </c>
      <c r="B3" s="148">
        <v>4540</v>
      </c>
      <c r="C3" s="127">
        <f>B3*0.3</f>
        <v>1362</v>
      </c>
      <c r="D3" s="119">
        <f>(B3+C3+E3)/2</f>
        <v>3003.9666666666667</v>
      </c>
      <c r="E3" s="169">
        <f>(B3-C3)/30</f>
        <v>105.93333333333334</v>
      </c>
      <c r="F3" s="120">
        <f>D3*0.05</f>
        <v>150.19833333333335</v>
      </c>
      <c r="G3" s="125">
        <f>D3*0.005</f>
        <v>15.019833333333334</v>
      </c>
      <c r="H3" s="137">
        <f>D3*0.005</f>
        <v>15.019833333333334</v>
      </c>
      <c r="I3" s="137">
        <f>B3*0.01</f>
        <v>45.4</v>
      </c>
      <c r="J3" s="146">
        <f>SUM(E3:I3)</f>
        <v>331.57133333333331</v>
      </c>
      <c r="K3" s="154">
        <v>750</v>
      </c>
      <c r="L3" s="143">
        <f>J3/K3</f>
        <v>0.44209511111111111</v>
      </c>
    </row>
    <row r="4" spans="1:12" ht="13" x14ac:dyDescent="0.3">
      <c r="A4" s="128" t="s">
        <v>44</v>
      </c>
      <c r="B4" s="148">
        <v>30000</v>
      </c>
      <c r="C4" s="127">
        <f t="shared" ref="C4:C12" si="0">B4*0.3</f>
        <v>9000</v>
      </c>
      <c r="D4" s="119">
        <f t="shared" ref="D4:D12" si="1">(B4+C4+E4)/2</f>
        <v>19850</v>
      </c>
      <c r="E4" s="169">
        <f t="shared" ref="E4:E12" si="2">(B4-C4)/30</f>
        <v>700</v>
      </c>
      <c r="F4" s="120">
        <f t="shared" ref="F4:F12" si="3">D4*0.05</f>
        <v>992.5</v>
      </c>
      <c r="G4" s="125">
        <f t="shared" ref="G4:G11" si="4">D4*0.005</f>
        <v>99.25</v>
      </c>
      <c r="H4" s="137">
        <f t="shared" ref="H4:H12" si="5">D4*0.005</f>
        <v>99.25</v>
      </c>
      <c r="I4" s="137">
        <f>B4*0.01</f>
        <v>300</v>
      </c>
      <c r="J4" s="146">
        <f t="shared" ref="J4:J12" si="6">SUM(E4:I4)</f>
        <v>2191</v>
      </c>
      <c r="K4" s="154">
        <v>750</v>
      </c>
      <c r="L4" s="144">
        <f t="shared" ref="L4:L12" si="7">J4/K4</f>
        <v>2.9213333333333331</v>
      </c>
    </row>
    <row r="5" spans="1:12" ht="13" x14ac:dyDescent="0.3">
      <c r="A5" s="128" t="s">
        <v>74</v>
      </c>
      <c r="B5" s="148">
        <v>35000</v>
      </c>
      <c r="C5" s="127">
        <f t="shared" si="0"/>
        <v>10500</v>
      </c>
      <c r="D5" s="119">
        <f t="shared" si="1"/>
        <v>23158.333333333332</v>
      </c>
      <c r="E5" s="169">
        <f t="shared" si="2"/>
        <v>816.66666666666663</v>
      </c>
      <c r="F5" s="120">
        <f t="shared" si="3"/>
        <v>1157.9166666666667</v>
      </c>
      <c r="G5" s="125">
        <f t="shared" si="4"/>
        <v>115.79166666666666</v>
      </c>
      <c r="H5" s="137">
        <f t="shared" si="5"/>
        <v>115.79166666666666</v>
      </c>
      <c r="I5" s="137">
        <f t="shared" ref="I5:I12" si="8">B5*0.01</f>
        <v>350</v>
      </c>
      <c r="J5" s="146">
        <f t="shared" si="6"/>
        <v>2556.1666666666665</v>
      </c>
      <c r="K5" s="154">
        <v>750</v>
      </c>
      <c r="L5" s="144">
        <f t="shared" si="7"/>
        <v>3.4082222222222218</v>
      </c>
    </row>
    <row r="6" spans="1:12" ht="13" x14ac:dyDescent="0.3">
      <c r="A6" s="128" t="s">
        <v>45</v>
      </c>
      <c r="B6" s="148">
        <v>5500</v>
      </c>
      <c r="C6" s="127">
        <f t="shared" si="0"/>
        <v>1650</v>
      </c>
      <c r="D6" s="119">
        <f t="shared" si="1"/>
        <v>3639.1666666666665</v>
      </c>
      <c r="E6" s="169">
        <f t="shared" si="2"/>
        <v>128.33333333333334</v>
      </c>
      <c r="F6" s="120">
        <f t="shared" si="3"/>
        <v>181.95833333333334</v>
      </c>
      <c r="G6" s="125">
        <f t="shared" si="4"/>
        <v>18.195833333333333</v>
      </c>
      <c r="H6" s="137">
        <f t="shared" si="5"/>
        <v>18.195833333333333</v>
      </c>
      <c r="I6" s="137">
        <f t="shared" si="8"/>
        <v>55</v>
      </c>
      <c r="J6" s="146">
        <f t="shared" si="6"/>
        <v>401.68333333333334</v>
      </c>
      <c r="K6" s="154">
        <v>750</v>
      </c>
      <c r="L6" s="144">
        <f t="shared" si="7"/>
        <v>0.53557777777777782</v>
      </c>
    </row>
    <row r="7" spans="1:12" ht="13" x14ac:dyDescent="0.3">
      <c r="A7" s="128" t="s">
        <v>46</v>
      </c>
      <c r="B7" s="148">
        <v>5000</v>
      </c>
      <c r="C7" s="127">
        <f t="shared" si="0"/>
        <v>1500</v>
      </c>
      <c r="D7" s="119">
        <f t="shared" si="1"/>
        <v>3308.3333333333335</v>
      </c>
      <c r="E7" s="169">
        <f t="shared" si="2"/>
        <v>116.66666666666667</v>
      </c>
      <c r="F7" s="120">
        <f t="shared" si="3"/>
        <v>165.41666666666669</v>
      </c>
      <c r="G7" s="125">
        <f t="shared" si="4"/>
        <v>16.541666666666668</v>
      </c>
      <c r="H7" s="137">
        <f t="shared" si="5"/>
        <v>16.541666666666668</v>
      </c>
      <c r="I7" s="137">
        <f t="shared" si="8"/>
        <v>50</v>
      </c>
      <c r="J7" s="146">
        <f t="shared" si="6"/>
        <v>365.16666666666674</v>
      </c>
      <c r="K7" s="154">
        <v>750</v>
      </c>
      <c r="L7" s="144">
        <f t="shared" si="7"/>
        <v>0.48688888888888898</v>
      </c>
    </row>
    <row r="8" spans="1:12" ht="13" x14ac:dyDescent="0.3">
      <c r="A8" s="128" t="s">
        <v>47</v>
      </c>
      <c r="B8" s="148">
        <v>1280</v>
      </c>
      <c r="C8" s="127">
        <f t="shared" si="0"/>
        <v>384</v>
      </c>
      <c r="D8" s="119">
        <f t="shared" si="1"/>
        <v>846.93333333333328</v>
      </c>
      <c r="E8" s="169">
        <f t="shared" si="2"/>
        <v>29.866666666666667</v>
      </c>
      <c r="F8" s="120">
        <f t="shared" si="3"/>
        <v>42.346666666666664</v>
      </c>
      <c r="G8" s="125">
        <f t="shared" si="4"/>
        <v>4.2346666666666666</v>
      </c>
      <c r="H8" s="137">
        <f t="shared" si="5"/>
        <v>4.2346666666666666</v>
      </c>
      <c r="I8" s="137">
        <f t="shared" si="8"/>
        <v>12.8</v>
      </c>
      <c r="J8" s="146">
        <f t="shared" si="6"/>
        <v>93.482666666666674</v>
      </c>
      <c r="K8" s="154">
        <v>750</v>
      </c>
      <c r="L8" s="144">
        <f t="shared" si="7"/>
        <v>0.12464355555555556</v>
      </c>
    </row>
    <row r="9" spans="1:12" ht="13" x14ac:dyDescent="0.3">
      <c r="A9" s="128" t="s">
        <v>48</v>
      </c>
      <c r="B9" s="148">
        <v>23000</v>
      </c>
      <c r="C9" s="127">
        <f t="shared" si="0"/>
        <v>6900</v>
      </c>
      <c r="D9" s="119">
        <f t="shared" si="1"/>
        <v>15218.333333333334</v>
      </c>
      <c r="E9" s="169">
        <f t="shared" si="2"/>
        <v>536.66666666666663</v>
      </c>
      <c r="F9" s="120">
        <f t="shared" si="3"/>
        <v>760.91666666666674</v>
      </c>
      <c r="G9" s="125">
        <f t="shared" si="4"/>
        <v>76.091666666666669</v>
      </c>
      <c r="H9" s="137">
        <f t="shared" si="5"/>
        <v>76.091666666666669</v>
      </c>
      <c r="I9" s="137">
        <f t="shared" si="8"/>
        <v>230</v>
      </c>
      <c r="J9" s="146">
        <f t="shared" si="6"/>
        <v>1679.7666666666669</v>
      </c>
      <c r="K9" s="154">
        <v>750</v>
      </c>
      <c r="L9" s="144">
        <f t="shared" si="7"/>
        <v>2.2396888888888893</v>
      </c>
    </row>
    <row r="10" spans="1:12" ht="23.5" x14ac:dyDescent="0.3">
      <c r="A10" s="128" t="s">
        <v>49</v>
      </c>
      <c r="B10" s="148">
        <v>6000</v>
      </c>
      <c r="C10" s="127">
        <f t="shared" si="0"/>
        <v>1800</v>
      </c>
      <c r="D10" s="119">
        <f t="shared" si="1"/>
        <v>3970</v>
      </c>
      <c r="E10" s="169">
        <f t="shared" si="2"/>
        <v>140</v>
      </c>
      <c r="F10" s="120">
        <f t="shared" si="3"/>
        <v>198.5</v>
      </c>
      <c r="G10" s="125">
        <f t="shared" si="4"/>
        <v>19.850000000000001</v>
      </c>
      <c r="H10" s="137">
        <f t="shared" si="5"/>
        <v>19.850000000000001</v>
      </c>
      <c r="I10" s="137">
        <f t="shared" si="8"/>
        <v>60</v>
      </c>
      <c r="J10" s="146">
        <f t="shared" si="6"/>
        <v>438.20000000000005</v>
      </c>
      <c r="K10" s="154">
        <v>750</v>
      </c>
      <c r="L10" s="144">
        <f t="shared" si="7"/>
        <v>0.58426666666666671</v>
      </c>
    </row>
    <row r="11" spans="1:12" ht="13" x14ac:dyDescent="0.3">
      <c r="A11" s="128" t="s">
        <v>50</v>
      </c>
      <c r="B11" s="148">
        <v>20000</v>
      </c>
      <c r="C11" s="127">
        <f t="shared" si="0"/>
        <v>6000</v>
      </c>
      <c r="D11" s="119">
        <f t="shared" si="1"/>
        <v>13233.333333333334</v>
      </c>
      <c r="E11" s="169">
        <f t="shared" si="2"/>
        <v>466.66666666666669</v>
      </c>
      <c r="F11" s="120">
        <f t="shared" si="3"/>
        <v>661.66666666666674</v>
      </c>
      <c r="G11" s="125">
        <f t="shared" si="4"/>
        <v>66.166666666666671</v>
      </c>
      <c r="H11" s="137">
        <f t="shared" si="5"/>
        <v>66.166666666666671</v>
      </c>
      <c r="I11" s="137">
        <f t="shared" si="8"/>
        <v>200</v>
      </c>
      <c r="J11" s="146">
        <f t="shared" si="6"/>
        <v>1460.666666666667</v>
      </c>
      <c r="K11" s="154">
        <v>750</v>
      </c>
      <c r="L11" s="144">
        <f t="shared" si="7"/>
        <v>1.9475555555555559</v>
      </c>
    </row>
    <row r="12" spans="1:12" ht="13" x14ac:dyDescent="0.3">
      <c r="A12" s="128" t="s">
        <v>51</v>
      </c>
      <c r="B12" s="148">
        <v>15000</v>
      </c>
      <c r="C12" s="127">
        <f t="shared" si="0"/>
        <v>4500</v>
      </c>
      <c r="D12" s="119">
        <f t="shared" si="1"/>
        <v>9925</v>
      </c>
      <c r="E12" s="169">
        <f t="shared" si="2"/>
        <v>350</v>
      </c>
      <c r="F12" s="120">
        <f t="shared" si="3"/>
        <v>496.25</v>
      </c>
      <c r="G12" s="125">
        <f>D12*0.005</f>
        <v>49.625</v>
      </c>
      <c r="H12" s="137">
        <f t="shared" si="5"/>
        <v>49.625</v>
      </c>
      <c r="I12" s="137">
        <f t="shared" si="8"/>
        <v>150</v>
      </c>
      <c r="J12" s="146">
        <f t="shared" si="6"/>
        <v>1095.5</v>
      </c>
      <c r="K12" s="154">
        <v>750</v>
      </c>
      <c r="L12" s="145">
        <f t="shared" si="7"/>
        <v>1.4606666666666666</v>
      </c>
    </row>
    <row r="13" spans="1:12" ht="13" x14ac:dyDescent="0.3">
      <c r="A13" s="132" t="s">
        <v>100</v>
      </c>
      <c r="B13" s="77"/>
      <c r="C13" s="77"/>
      <c r="D13" s="77"/>
      <c r="E13" s="77"/>
      <c r="F13" s="77"/>
      <c r="G13" s="5"/>
      <c r="H13" s="77"/>
      <c r="I13" s="77"/>
      <c r="J13" s="4" t="s">
        <v>66</v>
      </c>
      <c r="K13" s="77"/>
      <c r="L13" s="152">
        <f>SUM(L3:L12)</f>
        <v>14.150938666666667</v>
      </c>
    </row>
    <row r="14" spans="1:12" ht="13" x14ac:dyDescent="0.3">
      <c r="A14" s="129" t="s">
        <v>63</v>
      </c>
      <c r="B14" s="126"/>
      <c r="C14" s="126"/>
      <c r="D14" s="126"/>
      <c r="E14" s="126"/>
      <c r="F14" s="126"/>
      <c r="G14" s="134"/>
      <c r="H14" s="7"/>
      <c r="I14" s="7"/>
      <c r="J14" s="45"/>
      <c r="K14" s="158"/>
      <c r="L14" s="159"/>
    </row>
    <row r="15" spans="1:12" ht="13" x14ac:dyDescent="0.3">
      <c r="A15" s="133" t="s">
        <v>101</v>
      </c>
      <c r="B15" s="126"/>
      <c r="C15" s="126"/>
      <c r="D15" s="126"/>
      <c r="E15" s="126"/>
      <c r="F15" s="126"/>
      <c r="G15" s="134"/>
      <c r="H15" s="126"/>
      <c r="I15" s="126"/>
      <c r="J15" s="126"/>
    </row>
    <row r="16" spans="1:12" ht="13" x14ac:dyDescent="0.3">
      <c r="A16" s="133" t="s">
        <v>111</v>
      </c>
      <c r="B16" s="126"/>
      <c r="C16" s="126"/>
      <c r="D16" s="126"/>
      <c r="E16" s="126"/>
      <c r="F16" s="126"/>
      <c r="G16" s="134"/>
      <c r="H16" s="126"/>
      <c r="I16" s="126"/>
      <c r="J16" s="126"/>
    </row>
    <row r="17" spans="1:12" ht="13" x14ac:dyDescent="0.3">
      <c r="A17" s="133" t="s">
        <v>65</v>
      </c>
      <c r="B17" s="126"/>
      <c r="C17" s="126"/>
      <c r="D17" s="126"/>
      <c r="E17" s="126"/>
      <c r="F17" s="126"/>
      <c r="G17" s="134"/>
      <c r="H17" s="126"/>
      <c r="I17" s="126"/>
      <c r="J17" s="126"/>
    </row>
    <row r="18" spans="1:12" x14ac:dyDescent="0.25">
      <c r="A18" s="129" t="s">
        <v>70</v>
      </c>
      <c r="B18" s="49"/>
      <c r="C18" s="49"/>
    </row>
    <row r="19" spans="1:12" x14ac:dyDescent="0.25">
      <c r="A19" s="129" t="s">
        <v>104</v>
      </c>
      <c r="B19" s="49"/>
      <c r="C19" s="49"/>
    </row>
    <row r="20" spans="1:12" x14ac:dyDescent="0.25">
      <c r="A20" s="129"/>
      <c r="B20" s="49"/>
      <c r="C20" s="49"/>
    </row>
    <row r="21" spans="1:12" x14ac:dyDescent="0.25">
      <c r="A21" s="33"/>
      <c r="B21" s="33"/>
      <c r="C21" s="33"/>
    </row>
    <row r="22" spans="1:12" ht="13" x14ac:dyDescent="0.3">
      <c r="A22" s="188" t="s">
        <v>77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</row>
    <row r="23" spans="1:12" ht="27" x14ac:dyDescent="0.25">
      <c r="A23" s="10"/>
      <c r="B23" s="136" t="s">
        <v>52</v>
      </c>
      <c r="C23" s="135" t="s">
        <v>57</v>
      </c>
      <c r="D23" s="118" t="s">
        <v>58</v>
      </c>
      <c r="E23" s="118" t="s">
        <v>76</v>
      </c>
      <c r="F23" s="118" t="s">
        <v>59</v>
      </c>
      <c r="G23" s="118" t="s">
        <v>60</v>
      </c>
      <c r="H23" s="121" t="s">
        <v>61</v>
      </c>
      <c r="I23" s="1" t="s">
        <v>69</v>
      </c>
      <c r="J23" s="118" t="s">
        <v>55</v>
      </c>
      <c r="K23" s="118" t="s">
        <v>56</v>
      </c>
      <c r="L23" s="121" t="s">
        <v>62</v>
      </c>
    </row>
    <row r="24" spans="1:12" ht="13" x14ac:dyDescent="0.3">
      <c r="A24" s="122" t="s">
        <v>53</v>
      </c>
      <c r="B24" s="149">
        <v>50000</v>
      </c>
      <c r="C24" s="139">
        <f>B24*0.3</f>
        <v>15000</v>
      </c>
      <c r="D24" s="140">
        <f>(B24+C24+E24)/2</f>
        <v>34250</v>
      </c>
      <c r="E24" s="140">
        <f>(B24-C24)/10</f>
        <v>3500</v>
      </c>
      <c r="F24" s="140">
        <f>D24*0.05</f>
        <v>1712.5</v>
      </c>
      <c r="G24" s="140">
        <f>D24*0.005</f>
        <v>171.25</v>
      </c>
      <c r="H24" s="140">
        <f>D24*0.01</f>
        <v>342.5</v>
      </c>
      <c r="I24" s="140">
        <f>B24*0.02</f>
        <v>1000</v>
      </c>
      <c r="J24" s="151">
        <f>SUM(E24:I24)</f>
        <v>6726.25</v>
      </c>
      <c r="K24" s="147">
        <v>750</v>
      </c>
      <c r="L24" s="146">
        <f>J24/K24</f>
        <v>8.9683333333333337</v>
      </c>
    </row>
    <row r="25" spans="1:12" ht="13" x14ac:dyDescent="0.3">
      <c r="A25" s="123" t="s">
        <v>54</v>
      </c>
      <c r="B25" s="150">
        <v>25000</v>
      </c>
      <c r="C25" s="141">
        <f>B25*0.3</f>
        <v>7500</v>
      </c>
      <c r="D25" s="142">
        <f>(B25+C25+E25)/2</f>
        <v>17125</v>
      </c>
      <c r="E25" s="142">
        <f>(B25-C25)/10</f>
        <v>1750</v>
      </c>
      <c r="F25" s="142">
        <f>D25*0.05</f>
        <v>856.25</v>
      </c>
      <c r="G25" s="142">
        <f>D25*0.005</f>
        <v>85.625</v>
      </c>
      <c r="H25" s="142">
        <f>D25*0.01</f>
        <v>171.25</v>
      </c>
      <c r="I25" s="142">
        <f>B25*0.02</f>
        <v>500</v>
      </c>
      <c r="J25" s="151">
        <f>SUM(E25:I25)</f>
        <v>3363.125</v>
      </c>
      <c r="K25" s="147">
        <v>750</v>
      </c>
      <c r="L25" s="146">
        <f>J25/K25</f>
        <v>4.4841666666666669</v>
      </c>
    </row>
    <row r="26" spans="1:12" ht="13" x14ac:dyDescent="0.3">
      <c r="A26" s="132" t="s">
        <v>102</v>
      </c>
      <c r="B26" s="26"/>
      <c r="C26" s="26"/>
      <c r="F26" s="13"/>
      <c r="G26" s="138"/>
      <c r="H26" s="126"/>
      <c r="I26" s="126"/>
      <c r="J26" s="4" t="s">
        <v>66</v>
      </c>
      <c r="K26" s="77"/>
      <c r="L26" s="153">
        <f>SUM(L24:L25)</f>
        <v>13.452500000000001</v>
      </c>
    </row>
    <row r="27" spans="1:12" ht="13" x14ac:dyDescent="0.3">
      <c r="A27" s="129" t="s">
        <v>63</v>
      </c>
      <c r="B27" s="26"/>
      <c r="C27" s="26"/>
      <c r="J27" s="1"/>
      <c r="L27" s="159"/>
    </row>
    <row r="28" spans="1:12" x14ac:dyDescent="0.25">
      <c r="A28" s="133" t="s">
        <v>64</v>
      </c>
      <c r="B28" s="29"/>
      <c r="C28" s="29"/>
    </row>
    <row r="29" spans="1:12" x14ac:dyDescent="0.25">
      <c r="A29" s="133" t="s">
        <v>111</v>
      </c>
      <c r="B29" s="26"/>
      <c r="C29" s="26"/>
    </row>
    <row r="30" spans="1:12" x14ac:dyDescent="0.25">
      <c r="A30" s="133" t="s">
        <v>65</v>
      </c>
      <c r="B30" s="26"/>
      <c r="C30" s="26"/>
    </row>
    <row r="31" spans="1:12" x14ac:dyDescent="0.25">
      <c r="A31" s="129" t="s">
        <v>67</v>
      </c>
      <c r="B31" s="29"/>
      <c r="C31" s="29"/>
    </row>
    <row r="32" spans="1:12" x14ac:dyDescent="0.25">
      <c r="A32" s="129" t="s">
        <v>105</v>
      </c>
      <c r="B32" s="26"/>
      <c r="C32" s="26"/>
      <c r="J32" s="1"/>
      <c r="L32" s="18"/>
    </row>
    <row r="33" spans="1:3" x14ac:dyDescent="0.25">
      <c r="A33" s="26"/>
    </row>
    <row r="34" spans="1:3" x14ac:dyDescent="0.25">
      <c r="A34" s="29"/>
      <c r="B34" s="29"/>
      <c r="C34" s="29"/>
    </row>
    <row r="35" spans="1:3" x14ac:dyDescent="0.25">
      <c r="A35" s="48"/>
      <c r="B35" s="48"/>
      <c r="C35" s="48"/>
    </row>
    <row r="36" spans="1:3" x14ac:dyDescent="0.25">
      <c r="A36" s="48"/>
      <c r="B36" s="48"/>
      <c r="C36" s="48"/>
    </row>
    <row r="37" spans="1:3" x14ac:dyDescent="0.25">
      <c r="A37" s="29"/>
      <c r="B37" s="29"/>
      <c r="C37" s="29"/>
    </row>
    <row r="38" spans="1:3" x14ac:dyDescent="0.25">
      <c r="A38" s="48"/>
      <c r="B38" s="48"/>
      <c r="C38" s="48"/>
    </row>
    <row r="39" spans="1:3" x14ac:dyDescent="0.25">
      <c r="A39" s="48"/>
      <c r="B39" s="48"/>
      <c r="C39" s="48"/>
    </row>
    <row r="40" spans="1:3" x14ac:dyDescent="0.25">
      <c r="A40" s="29"/>
      <c r="B40" s="29"/>
      <c r="C40" s="29"/>
    </row>
    <row r="41" spans="1:3" x14ac:dyDescent="0.25">
      <c r="A41" s="48"/>
      <c r="B41" s="48"/>
      <c r="C41" s="48"/>
    </row>
    <row r="42" spans="1:3" x14ac:dyDescent="0.25">
      <c r="A42" s="48"/>
      <c r="B42" s="48"/>
      <c r="C42" s="48"/>
    </row>
  </sheetData>
  <mergeCells count="2">
    <mergeCell ref="A1:L1"/>
    <mergeCell ref="A22:L22"/>
  </mergeCells>
  <phoneticPr fontId="7" type="noConversion"/>
  <hyperlinks>
    <hyperlink ref="H32:K32" location="yearling!A1" display="Click Here To Return To Budget"/>
  </hyperlinks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Yearling Steer</vt:lpstr>
      <vt:lpstr>Buildings and Equipment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2012-04-11T14:56:31Z</cp:lastPrinted>
  <dcterms:created xsi:type="dcterms:W3CDTF">1999-03-19T18:36:31Z</dcterms:created>
  <dcterms:modified xsi:type="dcterms:W3CDTF">2016-12-30T12:21:29Z</dcterms:modified>
</cp:coreProperties>
</file>